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16" windowWidth="11340" windowHeight="6030" tabRatio="824" activeTab="0"/>
  </bookViews>
  <sheets>
    <sheet name="1ST " sheetId="1" r:id="rId1"/>
    <sheet name="N-1-27" sheetId="2" r:id="rId2"/>
    <sheet name="N-28" sheetId="3" r:id="rId3"/>
    <sheet name="N-29" sheetId="4" r:id="rId4"/>
  </sheets>
  <externalReferences>
    <externalReference r:id="rId7"/>
    <externalReference r:id="rId8"/>
  </externalReferences>
  <definedNames>
    <definedName name="_xlnm.Print_Titles" localSheetId="1">'N-1-27'!$27:$28</definedName>
  </definedNames>
  <calcPr fullCalcOnLoad="1"/>
</workbook>
</file>

<file path=xl/sharedStrings.xml><?xml version="1.0" encoding="utf-8"?>
<sst xmlns="http://schemas.openxmlformats.org/spreadsheetml/2006/main" count="422" uniqueCount="252">
  <si>
    <t>UxKv</t>
  </si>
  <si>
    <t>wbR¯^ Znwej</t>
  </si>
  <si>
    <t>Dbœqb Znwej</t>
  </si>
  <si>
    <t>‡gvU</t>
  </si>
  <si>
    <t>e¨vsK</t>
  </si>
  <si>
    <t>bM`</t>
  </si>
  <si>
    <t>Ki I †iU</t>
  </si>
  <si>
    <t xml:space="preserve">wbeÜb Ki </t>
  </si>
  <si>
    <t>jvB‡mÝ I cviwgU wd</t>
  </si>
  <si>
    <t>m¤úwËi fvov I jvfRwbZ wd</t>
  </si>
  <si>
    <t>miKvix Aby`vb-Dbœqb</t>
  </si>
  <si>
    <t>¯’vbxq miKvi-Dc‡Rjv cwil` Aby`vb</t>
  </si>
  <si>
    <t>Ab¨vb¨ cÖvwß</t>
  </si>
  <si>
    <t>me©‡gvU UvKv</t>
  </si>
  <si>
    <t>mvaviY ms¯’vcb</t>
  </si>
  <si>
    <t>wk¶v</t>
  </si>
  <si>
    <t>AwWU</t>
  </si>
  <si>
    <t>Ab¨vb¨</t>
  </si>
  <si>
    <t>AMÖxg</t>
  </si>
  <si>
    <t>gwnjv m`m¨</t>
  </si>
  <si>
    <t>‡Pqvig¨vb</t>
  </si>
  <si>
    <t>c`ex</t>
  </si>
  <si>
    <t>K| bM`/e¨vs‡Ki †jb‡`b|</t>
  </si>
  <si>
    <t>emZ evox</t>
  </si>
  <si>
    <t>e¨emv, †ckv I RxweKv</t>
  </si>
  <si>
    <t>we‡bv`b Ki-wm‡bgv</t>
  </si>
  <si>
    <t xml:space="preserve">nvU evRvi </t>
  </si>
  <si>
    <t>‡m‡µUvix I Ab¨vb¨ Kg©Pvix‡`i †eZb I fvZv</t>
  </si>
  <si>
    <t>wewea- Ab¨vb¨ e¨q</t>
  </si>
  <si>
    <t>miKvix</t>
  </si>
  <si>
    <t>¯’vbxq miKvi</t>
  </si>
  <si>
    <t>ms¯’vcb</t>
  </si>
  <si>
    <t>Dbœqb</t>
  </si>
  <si>
    <t>‡Rjv cwil`</t>
  </si>
  <si>
    <t>‡gvU UvKv</t>
  </si>
  <si>
    <t>hvbevnb (gUihvb e¨ZxZ)</t>
  </si>
  <si>
    <t xml:space="preserve">BRviv </t>
  </si>
  <si>
    <t xml:space="preserve">e¨vsK </t>
  </si>
  <si>
    <t>mwPe</t>
  </si>
  <si>
    <t>mgvcbx †Ri</t>
  </si>
  <si>
    <t xml:space="preserve">KvweLv </t>
  </si>
  <si>
    <t xml:space="preserve">KvweUv </t>
  </si>
  <si>
    <t xml:space="preserve">wUAvi </t>
  </si>
  <si>
    <t xml:space="preserve">m`m¨ </t>
  </si>
  <si>
    <t>GjwRGmwc</t>
  </si>
  <si>
    <t xml:space="preserve">wbR¯^ Znwej </t>
  </si>
  <si>
    <t>KvweLv</t>
  </si>
  <si>
    <t>KvweUv</t>
  </si>
  <si>
    <t>Dc‡Rjv cwil`</t>
  </si>
  <si>
    <t>m`m¨</t>
  </si>
  <si>
    <t>we‡bv`bg~jK Abyôvb</t>
  </si>
  <si>
    <t xml:space="preserve">‡Rjv cwil` n‡Z cÖvß </t>
  </si>
  <si>
    <t xml:space="preserve">   evrmwiK Avw_©K weeiYx</t>
  </si>
  <si>
    <t>wU Avi</t>
  </si>
  <si>
    <t>Rb¥ wbeÜb wd</t>
  </si>
  <si>
    <t xml:space="preserve">GjwRGmwc </t>
  </si>
  <si>
    <t>wUAvi</t>
  </si>
  <si>
    <t>weeib</t>
  </si>
  <si>
    <t>AwZ `wi`ª‡`i Kg©ms¯’vb Kg©m~Px</t>
  </si>
  <si>
    <t>µwgK bs</t>
  </si>
  <si>
    <t xml:space="preserve">wnmve msµvšÍ ¸iæZ¡c~Y© bxwZgvjv </t>
  </si>
  <si>
    <t xml:space="preserve">miKvix Aby`vb - f~wg n¯ÍvšÍi Ki (1%) </t>
  </si>
  <si>
    <t xml:space="preserve">f~wg n¯ÍvšÍi Ki (1%) </t>
  </si>
  <si>
    <t>‡gvevBj</t>
  </si>
  <si>
    <t>weeiY</t>
  </si>
  <si>
    <t>e¨qt</t>
  </si>
  <si>
    <t>weweat</t>
  </si>
  <si>
    <t>mgvcbx †Rit</t>
  </si>
  <si>
    <t>cÖvwßt</t>
  </si>
  <si>
    <t>miKvix Aby`vb- ms¯’vcb</t>
  </si>
  <si>
    <t>f‚wg n¯ÍvšÍi Ki (1%)</t>
  </si>
  <si>
    <t>erm‡ii cÖviw¤¢K †Rit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</si>
  <si>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</si>
  <si>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</si>
  <si>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</si>
  <si>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</si>
  <si>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</si>
  <si>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</si>
  <si>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</si>
  <si>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</si>
  <si>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</si>
  <si>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9.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</si>
  <si>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</si>
  <si>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</si>
  <si>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</si>
  <si>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</si>
  <si>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</si>
  <si>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</si>
  <si>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</si>
  <si>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</si>
  <si>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</si>
  <si>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</si>
  <si>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23.</t>
  </si>
  <si>
    <t>¯’vbxq miKvi- †Rjv cwil` Aby`vb</t>
  </si>
  <si>
    <t>miKvix Aby`vb- f‚wg n¯ÍvšÍi Ki (1%)</t>
  </si>
  <si>
    <t>Dbœqb KvRt</t>
  </si>
  <si>
    <t>‡hvMv‡hvM</t>
  </si>
  <si>
    <t>cvwb mieivn</t>
  </si>
  <si>
    <t>cÖvK…wZK m¤ú` e¨e¯’vcbv</t>
  </si>
  <si>
    <t>K…wl I evRvi</t>
  </si>
  <si>
    <t>cqtwb®‹vkb Ges eR©¨ e¨e¯’vcbv</t>
  </si>
  <si>
    <t>gvbem¤ú` Dbœqb</t>
  </si>
  <si>
    <t>GjwRGmwc dvÛ †diZ nB‡Z e¨q</t>
  </si>
  <si>
    <t>Ab¨vb¨ dvÛ †diZ nB‡Z e¨q</t>
  </si>
  <si>
    <t>mgvcbx †Ri Qvov ‡gvU LiP</t>
  </si>
  <si>
    <t>me©‡gvU</t>
  </si>
  <si>
    <t xml:space="preserve">   evrmwiK Avw_©K weeiYx UxKv</t>
  </si>
  <si>
    <t>GB erm‡i BDwbqb cwil‡`i Kg©KZ©v‡`i ZvwjKvt</t>
  </si>
  <si>
    <t>B-‡gBj</t>
  </si>
  <si>
    <t xml:space="preserve">‡Pqvig¨vb I m`m¨‡`i m¤§vbx </t>
  </si>
  <si>
    <t>GjwRGmwc †diZ dvÛt</t>
  </si>
  <si>
    <t>miKvix Aby`vb - ms¯’vcbt</t>
  </si>
  <si>
    <t>Ki I †iUt</t>
  </si>
  <si>
    <t>Ab¨vb¨ dvÛ †diZt</t>
  </si>
  <si>
    <t>Dbœqb- †hvMv‡hvM</t>
  </si>
  <si>
    <t>15.</t>
  </si>
  <si>
    <t>Dbœqb- ¯^v¯’¨</t>
  </si>
  <si>
    <t>Dbœqb- wkÿv</t>
  </si>
  <si>
    <t>Dbœqb- cÖvK…wZK m¤ú` e¨e¯’vcbv</t>
  </si>
  <si>
    <t>Dbœqb-cvwb mieivn</t>
  </si>
  <si>
    <t>Dbœqb KvR- K…wl Ges evRvi</t>
  </si>
  <si>
    <t>Dbœqb KvR- cqtwb®‹vkb Ges eR©¨ e¨e¯’vcbv</t>
  </si>
  <si>
    <t>Dbœqb KvR- gvbe m¤ú` Dbœqb</t>
  </si>
  <si>
    <t>22.</t>
  </si>
  <si>
    <t>Dbœqb KvR- Ab¨vb¨</t>
  </si>
  <si>
    <t>(GjwRGmwc dv‡Ûi 10% mÿgZv e„w× msµvšÍ e¨‡qi weeiY GLv‡b wjwL‡Z nB‡e|)</t>
  </si>
  <si>
    <t>24.</t>
  </si>
  <si>
    <t>25.</t>
  </si>
  <si>
    <t>wewea- AMÖxg</t>
  </si>
  <si>
    <t>26.</t>
  </si>
  <si>
    <t>27.</t>
  </si>
  <si>
    <t>K) e¨vsK</t>
  </si>
  <si>
    <t>28. Dbœqb Znwe‡ji cÖvwß-e¨q we‡kølY</t>
  </si>
  <si>
    <t>BRvivt</t>
  </si>
  <si>
    <t>AwZ `wi‡`ªi Kg©ms¯’vb Kg©m~Px</t>
  </si>
  <si>
    <t>AwZ `wi`ª - bb I‡qR</t>
  </si>
  <si>
    <t>¯^v¯’¨</t>
  </si>
  <si>
    <t>‡Lvqvo</t>
  </si>
  <si>
    <t>nvU-evRvi BRviv</t>
  </si>
  <si>
    <t>¯’vbxq miKvi- ‡Rjv cwil` Aby`vbt</t>
  </si>
  <si>
    <t>¯’vbxq miKvi- Dc‡Rjv cwil` Aby`vbt</t>
  </si>
  <si>
    <t>miKvix Aby`vb- Dbœqbt</t>
  </si>
  <si>
    <t>bbI‡qR</t>
  </si>
  <si>
    <t>AwZ `wi‡`ªi Kg©m~Px</t>
  </si>
  <si>
    <t>miKvix Aby`vbt</t>
  </si>
  <si>
    <t>cÖviw¤¢K †Ri</t>
  </si>
  <si>
    <t xml:space="preserve">f~wg n¯ÍvšÍi Ki 1% </t>
  </si>
  <si>
    <t xml:space="preserve">ms¯’vcb </t>
  </si>
  <si>
    <t>‡Rjv cwil` Aby`vb</t>
  </si>
  <si>
    <t xml:space="preserve">wewea-Ab¨vb¨ e¨q </t>
  </si>
  <si>
    <t>mgvcbx †Ri Qvov †gvU LiP</t>
  </si>
  <si>
    <t xml:space="preserve">‡gvU UvKv </t>
  </si>
  <si>
    <t>GjwRGmwc †diZ dvÛ</t>
  </si>
  <si>
    <t>Ab¨vb¨ dvÛ †diZ</t>
  </si>
  <si>
    <t>L| miKvix †UªRvix e¨vs‡Ki †jb‡`b|</t>
  </si>
  <si>
    <t>cwil‡`i cÖvwß e¨‡qi wnmve weeibx cÖ¯‘Z Kiv nBqv‡Q wb‡gœv³ Z_¨ nB‡Zt</t>
  </si>
  <si>
    <t xml:space="preserve"> 29. ev‡RU I cÖK„Z</t>
  </si>
  <si>
    <t>ev‡RU</t>
  </si>
  <si>
    <t xml:space="preserve">cÖK…Z </t>
  </si>
  <si>
    <t>cv_©K¨ (+/-)</t>
  </si>
  <si>
    <t>A</t>
  </si>
  <si>
    <t xml:space="preserve">cÖviw¤¢K †Ri </t>
  </si>
  <si>
    <t>B</t>
  </si>
  <si>
    <t>wbR¯^ Znwejt</t>
  </si>
  <si>
    <t>BRviv</t>
  </si>
  <si>
    <t>hvbevnb (†gvUihvb e¨ZxZ)</t>
  </si>
  <si>
    <t xml:space="preserve">e¨emv, †ckv I RxweKvi Dci e‡Kqv Ki </t>
  </si>
  <si>
    <t>m¤úwËi fvov jvfRwbZ wd</t>
  </si>
  <si>
    <t>Dbœqb Znwejt</t>
  </si>
  <si>
    <t>miKvix Aby`vb- f~wg n¯ÍvšÍi Ki (1%)</t>
  </si>
  <si>
    <t xml:space="preserve">miKvix Aby`vb- Dbœqb </t>
  </si>
  <si>
    <t>¯’vbxq miKvi- ‡Rjv cwil` Aby`vb</t>
  </si>
  <si>
    <t>¯’vbxq miKvi- Dc‡Rjv cwil` Aby`vb</t>
  </si>
  <si>
    <t>A.</t>
  </si>
  <si>
    <t>B.</t>
  </si>
  <si>
    <t xml:space="preserve">‡hvMv‡hvM </t>
  </si>
  <si>
    <t>K…wl Ges evRvi</t>
  </si>
  <si>
    <t>cqtwb¯‹vkb Ges eR©¨ e¨e¯’vcbv</t>
  </si>
  <si>
    <t>gvbe m¤ú` Dbœqb</t>
  </si>
  <si>
    <t>wf.wR.Gd</t>
  </si>
  <si>
    <t>wf.wR.wW</t>
  </si>
  <si>
    <t>e¨vsK PvRt©</t>
  </si>
  <si>
    <t>Ki Av`vq eve` e¨q (wbR¯^ Znwej)</t>
  </si>
  <si>
    <t>we`y¨r wej (wbR¯^ Znwej)</t>
  </si>
  <si>
    <t>Avc¨vqb (wbR¯^ Znwej)</t>
  </si>
  <si>
    <t>Rb¥ wbeÜb (wbR¯^ Znwej)</t>
  </si>
  <si>
    <t>Ab¨vb¨ e¨q (wbR¯^ Znwej)</t>
  </si>
  <si>
    <t>Dc‡Rjv cwil` Aby`vb</t>
  </si>
  <si>
    <t>D‡jøL¨ †h, bM` cÖvwß I cwi‡kva wnmve ms‡hvwRZ UxKvq D‡jøwLZ Avw_©K Z_¨mn co‡Z n‡e|</t>
  </si>
  <si>
    <t>‡m‡µUvix ¯^v¶i</t>
  </si>
  <si>
    <t>gwnjv m`m¨ ¯^v¶i</t>
  </si>
  <si>
    <t>‡Pqvig¨v‡bi ¯^v¶i</t>
  </si>
  <si>
    <t>‡Pqvig¨vb I m`m¨‡`i m¤§vbx (Dbœqb)</t>
  </si>
  <si>
    <t>‡m‡µUvix I Ab¨vb¨ Kg©Pvix‡`i †eZb I fvZv(Dbœqb)</t>
  </si>
  <si>
    <t>&amp;</t>
  </si>
  <si>
    <t>Qvcv I gwbnvix</t>
  </si>
  <si>
    <r>
      <t xml:space="preserve">me©‡gvU cÖvß </t>
    </r>
    <r>
      <rPr>
        <b/>
        <sz val="11"/>
        <color indexed="8"/>
        <rFont val="Times New Roman"/>
        <family val="1"/>
      </rPr>
      <t>(A+B)</t>
    </r>
  </si>
  <si>
    <r>
      <t xml:space="preserve">me©©‡gvU UvKv </t>
    </r>
    <r>
      <rPr>
        <b/>
        <sz val="11"/>
        <color indexed="8"/>
        <rFont val="Times New Roman"/>
        <family val="1"/>
      </rPr>
      <t>(A+B)</t>
    </r>
  </si>
  <si>
    <t>‡Pqvig¨vb I m`m¨‡`i m¤§vbx(wbR¯^ Znwej))</t>
  </si>
  <si>
    <t>GjwRGmwc dvÛ †diZ</t>
  </si>
  <si>
    <t>‡m‡µUvix I Ab¨vb¨ Kg©Pvix‡`i †eZb I fvZv (wbR¯^ Znwej)</t>
  </si>
  <si>
    <t>L) bM`</t>
  </si>
  <si>
    <t xml:space="preserve">Ab¨vb¨  cÖvwß </t>
  </si>
  <si>
    <t>we`y¨Z wej</t>
  </si>
  <si>
    <t>Awdm iÿY„v‡&amp;eÿb  (wbR¯^ Znwej)</t>
  </si>
  <si>
    <t>Dc‡Rjv cwil` Aby`vb ( GwWwc)</t>
  </si>
  <si>
    <t>‡ókbvix</t>
  </si>
  <si>
    <t>d‡UvKwc</t>
  </si>
  <si>
    <t>bvB</t>
  </si>
  <si>
    <t xml:space="preserve"> bvg</t>
  </si>
  <si>
    <t>M| cÖvwß I LiP h_v - (1) GjwRGmwc, (2) Kv‡Ri wewbg‡q Lv`¨ (KvweLv), (3) Ab¨vb¨ miKvix cÖwZôvb n‡Z cÖvwß, (4) wU Avi, (5) AwZ `wi‡`ªi Kg©ms¯’vb Kg©m~Px,(6) f‚wg n¯ÍvšÍi Ki(1%) I (7) BDwc wbR¯^ Avq BZ¨vw`|</t>
  </si>
  <si>
    <t>GKB Zvwi‡Li Avgv‡`i c„_K cÖwZ‡e`b  mv‡c‡¶ ¯^v¶wiZ|</t>
  </si>
  <si>
    <t>A_© eQit 2017-2018Bs</t>
  </si>
  <si>
    <t>2017 - 2018</t>
  </si>
  <si>
    <t>2016-2017 UvKv</t>
  </si>
  <si>
    <t>2017-2018</t>
  </si>
  <si>
    <t>GwWwe</t>
  </si>
  <si>
    <t>f¨vU Rgv(‡UªW jvB‡mÝ)</t>
  </si>
  <si>
    <t>Ab¨vb¨  cÖvwß(nvU evRvi)</t>
  </si>
  <si>
    <t>3bs ivqcyi BDwbqb cwil` (GjwRwW AvBwW bs-2410985) Dc‡Rjv t evNvi cvov, †Rjv t h‡kvi|</t>
  </si>
  <si>
    <t xml:space="preserve">GjwRGmwc-3 wnt bs-4083 </t>
  </si>
  <si>
    <t xml:space="preserve">f‚wg n¯ÍvšÍi Ki (1%) wnt bs-4631 </t>
  </si>
  <si>
    <t xml:space="preserve">wbR¯^ Znwej wnt bs-841  </t>
  </si>
  <si>
    <t>Rb¥ wbeÜb wnt bs-4686</t>
  </si>
  <si>
    <t>‡gvt gybRyi iwk` m¦cb</t>
  </si>
  <si>
    <t>‡gvt Gbvgyj nK</t>
  </si>
  <si>
    <t>‡gvQvt mywdqv LvZzb</t>
  </si>
  <si>
    <t>‡gvQvt wjwc LvZzb</t>
  </si>
  <si>
    <t>‡gvQvt iZœv LvZzb</t>
  </si>
  <si>
    <t>‡gvt gwZqvi ingvb</t>
  </si>
  <si>
    <t>‡gvt Kvgvj †n‡mb</t>
  </si>
  <si>
    <t>‡gvt wejøvj †nv‡mb</t>
  </si>
  <si>
    <t>‡gvt Avãyi iwng</t>
  </si>
  <si>
    <t>‡gvt gvmy`yi ingvb</t>
  </si>
  <si>
    <t>‡gvt eveyi Avjx</t>
  </si>
  <si>
    <t>‡gvt BKevj †nv‡mb</t>
  </si>
  <si>
    <t>‡gvt kvwnbyi ingvb</t>
  </si>
  <si>
    <t>‡gvt Avãyj Rwjj</t>
  </si>
  <si>
    <t>01715368772</t>
  </si>
  <si>
    <t>0183825882</t>
  </si>
  <si>
    <t>01733909212</t>
  </si>
  <si>
    <t>01730670332</t>
  </si>
  <si>
    <t>01739106955</t>
  </si>
  <si>
    <t>01728504616</t>
  </si>
  <si>
    <t>01731650627</t>
  </si>
  <si>
    <t>01711117503</t>
  </si>
  <si>
    <t>01746286186</t>
  </si>
  <si>
    <t>01722822627</t>
  </si>
  <si>
    <t>01845566428</t>
  </si>
  <si>
    <t>01917997556</t>
  </si>
  <si>
    <t>01726268061</t>
  </si>
  <si>
    <t>01713919838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</si>
</sst>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[$€-2]\ #,##0.00_);[Red]\([$€-2]\ #,##0.00\)"/>
    <numFmt numFmtId="179" formatCode="0.0"/>
    <numFmt numFmtId="180" formatCode="_(* #,##0.000_);_(* \(#,##0.000\);_(* &quot;-&quot;??_);_(@_)"/>
    <numFmt numFmtId="181" formatCode="[$-409]h:mm:ss\ AM/PM"/>
  </numFmts>
  <fonts count="60">
    <font>
      <sz val="10"/>
      <name val="Arial"/>
      <family val="0"/>
    </font>
    <font>
      <sz val="11"/>
      <name val="SutonnyMJ"/>
      <family val="0"/>
    </font>
    <font>
      <sz val="12"/>
      <name val="SutonnyMJ"/>
      <family val="0"/>
    </font>
    <font>
      <sz val="10"/>
      <name val="SutonnyMJ"/>
      <family val="0"/>
    </font>
    <font>
      <b/>
      <sz val="12"/>
      <name val="SutonnyMJ"/>
      <family val="0"/>
    </font>
    <font>
      <b/>
      <sz val="11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5"/>
      <name val="SutonnyMJ"/>
      <family val="0"/>
    </font>
    <font>
      <sz val="13"/>
      <name val="SutonnyMJ"/>
      <family val="0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.5"/>
      <name val="SutonnyMJ"/>
      <family val="0"/>
    </font>
    <font>
      <b/>
      <sz val="14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SutonnyM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2"/>
      <color rgb="FFFF0000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2" fillId="0" borderId="0" xfId="42" applyNumberFormat="1" applyFont="1" applyFill="1" applyAlignment="1" applyProtection="1">
      <alignment horizontal="center" vertical="center"/>
      <protection locked="0"/>
    </xf>
    <xf numFmtId="176" fontId="4" fillId="0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76" fontId="3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1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Border="1" applyAlignment="1" applyProtection="1">
      <alignment vertical="center"/>
      <protection/>
    </xf>
    <xf numFmtId="176" fontId="2" fillId="0" borderId="0" xfId="42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76" fontId="4" fillId="0" borderId="0" xfId="42" applyNumberFormat="1" applyFont="1" applyFill="1" applyBorder="1" applyAlignment="1">
      <alignment vertical="center"/>
    </xf>
    <xf numFmtId="176" fontId="2" fillId="0" borderId="0" xfId="42" applyNumberFormat="1" applyFont="1" applyFill="1" applyAlignment="1" applyProtection="1">
      <alignment vertical="center"/>
      <protection locked="0"/>
    </xf>
    <xf numFmtId="176" fontId="2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11" xfId="42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43" fontId="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43" fontId="4" fillId="0" borderId="0" xfId="0" applyNumberFormat="1" applyFont="1" applyFill="1" applyAlignment="1">
      <alignment vertical="center"/>
    </xf>
    <xf numFmtId="176" fontId="0" fillId="0" borderId="0" xfId="42" applyNumberFormat="1" applyFont="1" applyFill="1" applyAlignment="1">
      <alignment vertical="center"/>
    </xf>
    <xf numFmtId="176" fontId="1" fillId="0" borderId="10" xfId="42" applyNumberFormat="1" applyFont="1" applyFill="1" applyBorder="1" applyAlignment="1" applyProtection="1">
      <alignment horizontal="center" vertical="center"/>
      <protection locked="0"/>
    </xf>
    <xf numFmtId="176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176" fontId="1" fillId="0" borderId="10" xfId="42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76" fontId="1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176" fontId="1" fillId="0" borderId="10" xfId="42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176" fontId="1" fillId="0" borderId="0" xfId="42" applyNumberFormat="1" applyFont="1" applyFill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176" fontId="5" fillId="0" borderId="10" xfId="42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176" fontId="2" fillId="0" borderId="10" xfId="42" applyNumberFormat="1" applyFont="1" applyFill="1" applyBorder="1" applyAlignment="1" applyProtection="1">
      <alignment vertical="center"/>
      <protection locked="0"/>
    </xf>
    <xf numFmtId="176" fontId="2" fillId="0" borderId="10" xfId="42" applyNumberFormat="1" applyFont="1" applyFill="1" applyBorder="1" applyAlignment="1" applyProtection="1">
      <alignment vertical="center"/>
      <protection/>
    </xf>
    <xf numFmtId="176" fontId="2" fillId="0" borderId="10" xfId="42" applyNumberFormat="1" applyFont="1" applyFill="1" applyBorder="1" applyAlignment="1" applyProtection="1">
      <alignment horizontal="center" vertical="center"/>
      <protection locked="0"/>
    </xf>
    <xf numFmtId="176" fontId="2" fillId="0" borderId="10" xfId="4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3" fontId="2" fillId="0" borderId="0" xfId="42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4" fillId="0" borderId="12" xfId="42" applyNumberFormat="1" applyFont="1" applyFill="1" applyBorder="1" applyAlignment="1" applyProtection="1">
      <alignment horizontal="center" vertical="center"/>
      <protection/>
    </xf>
    <xf numFmtId="176" fontId="4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42" applyNumberFormat="1" applyFont="1" applyFill="1" applyBorder="1" applyAlignment="1" applyProtection="1">
      <alignment horizontal="center" vertical="center"/>
      <protection/>
    </xf>
    <xf numFmtId="176" fontId="2" fillId="0" borderId="11" xfId="4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176" fontId="15" fillId="0" borderId="10" xfId="42" applyNumberFormat="1" applyFont="1" applyFill="1" applyBorder="1" applyAlignment="1">
      <alignment vertical="center"/>
    </xf>
    <xf numFmtId="176" fontId="15" fillId="0" borderId="10" xfId="42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176" fontId="12" fillId="0" borderId="10" xfId="42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center" vertical="center"/>
    </xf>
    <xf numFmtId="176" fontId="15" fillId="0" borderId="0" xfId="42" applyNumberFormat="1" applyFont="1" applyFill="1" applyAlignment="1">
      <alignment vertical="center"/>
    </xf>
    <xf numFmtId="176" fontId="21" fillId="0" borderId="0" xfId="42" applyNumberFormat="1" applyFont="1" applyFill="1" applyAlignment="1">
      <alignment vertical="center"/>
    </xf>
    <xf numFmtId="176" fontId="14" fillId="0" borderId="0" xfId="42" applyNumberFormat="1" applyFont="1" applyFill="1" applyAlignment="1">
      <alignment horizontal="center" vertical="center"/>
    </xf>
    <xf numFmtId="176" fontId="13" fillId="0" borderId="10" xfId="42" applyNumberFormat="1" applyFont="1" applyFill="1" applyBorder="1" applyAlignment="1">
      <alignment horizontal="center" vertical="center"/>
    </xf>
    <xf numFmtId="176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176" fontId="12" fillId="0" borderId="10" xfId="42" applyNumberFormat="1" applyFont="1" applyFill="1" applyBorder="1" applyAlignment="1">
      <alignment horizontal="center" vertical="center"/>
    </xf>
    <xf numFmtId="176" fontId="12" fillId="0" borderId="10" xfId="42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6" fontId="12" fillId="0" borderId="10" xfId="42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76" fontId="13" fillId="0" borderId="10" xfId="42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vertical="center"/>
    </xf>
    <xf numFmtId="176" fontId="12" fillId="0" borderId="10" xfId="42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76" fontId="13" fillId="0" borderId="10" xfId="42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>
      <alignment horizontal="center" vertical="center"/>
    </xf>
    <xf numFmtId="176" fontId="1" fillId="0" borderId="0" xfId="44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76" fontId="1" fillId="0" borderId="0" xfId="44" applyNumberFormat="1" applyFont="1" applyFill="1" applyBorder="1" applyAlignment="1">
      <alignment/>
    </xf>
    <xf numFmtId="176" fontId="1" fillId="0" borderId="0" xfId="42" applyNumberFormat="1" applyFont="1" applyFill="1" applyBorder="1" applyAlignment="1">
      <alignment/>
    </xf>
    <xf numFmtId="176" fontId="2" fillId="0" borderId="0" xfId="44" applyNumberFormat="1" applyFont="1" applyFill="1" applyBorder="1" applyAlignment="1">
      <alignment horizontal="center" vertical="center"/>
    </xf>
    <xf numFmtId="176" fontId="2" fillId="0" borderId="13" xfId="44" applyNumberFormat="1" applyFont="1" applyFill="1" applyBorder="1" applyAlignment="1">
      <alignment vertical="center"/>
    </xf>
    <xf numFmtId="176" fontId="2" fillId="0" borderId="0" xfId="44" applyNumberFormat="1" applyFont="1" applyFill="1" applyBorder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176" fontId="22" fillId="0" borderId="10" xfId="44" applyNumberFormat="1" applyFont="1" applyFill="1" applyBorder="1" applyAlignment="1">
      <alignment/>
    </xf>
    <xf numFmtId="176" fontId="58" fillId="0" borderId="0" xfId="44" applyNumberFormat="1" applyFont="1" applyFill="1" applyBorder="1" applyAlignment="1">
      <alignment vertical="center"/>
    </xf>
    <xf numFmtId="176" fontId="2" fillId="0" borderId="0" xfId="44" applyNumberFormat="1" applyFont="1" applyFill="1" applyBorder="1" applyAlignment="1">
      <alignment/>
    </xf>
    <xf numFmtId="0" fontId="59" fillId="0" borderId="0" xfId="0" applyFont="1" applyFill="1" applyAlignment="1" applyProtection="1">
      <alignment vertical="center"/>
      <protection locked="0"/>
    </xf>
    <xf numFmtId="43" fontId="2" fillId="0" borderId="10" xfId="44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5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4" fillId="0" borderId="16" xfId="42" applyNumberFormat="1" applyFont="1" applyFill="1" applyBorder="1" applyAlignment="1">
      <alignment horizontal="center" vertical="center" wrapText="1"/>
    </xf>
    <xf numFmtId="176" fontId="4" fillId="0" borderId="17" xfId="4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P%20P-S-61-2013-14\Audit%20(UP%20S-61)-%202013-2014\Financial%20Format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ndail\Financial\Financial%20(1%20Betagoi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"/>
      <sheetName val="1-19"/>
      <sheetName val="23"/>
      <sheetName val="DFA"/>
      <sheetName val="Budget"/>
      <sheetName val="Fix. Assets"/>
      <sheetName val="BR"/>
      <sheetName val="Sheet4"/>
    </sheetNames>
    <sheetDataSet>
      <sheetData sheetId="1"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 "/>
      <sheetName val="1-27"/>
      <sheetName val="28"/>
      <sheetName val="29"/>
      <sheetName val="30"/>
      <sheetName val="Budget"/>
      <sheetName val="Fix. Assets"/>
      <sheetName val="BR"/>
    </sheetNames>
    <sheetDataSet>
      <sheetData sheetId="0"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115" zoomScaleNormal="115" zoomScaleSheetLayoutView="100" workbookViewId="0" topLeftCell="A1">
      <selection activeCell="F37" sqref="F37"/>
    </sheetView>
  </sheetViews>
  <sheetFormatPr defaultColWidth="9.140625" defaultRowHeight="15.75" customHeight="1"/>
  <cols>
    <col min="1" max="1" width="28.57421875" style="30" customWidth="1"/>
    <col min="2" max="2" width="5.8515625" style="30" customWidth="1"/>
    <col min="3" max="3" width="10.421875" style="56" customWidth="1"/>
    <col min="4" max="4" width="13.28125" style="56" customWidth="1"/>
    <col min="5" max="5" width="13.7109375" style="56" customWidth="1"/>
    <col min="6" max="6" width="13.421875" style="56" customWidth="1"/>
    <col min="7" max="7" width="12.57421875" style="30" customWidth="1"/>
    <col min="8" max="8" width="12.7109375" style="30" bestFit="1" customWidth="1"/>
    <col min="9" max="9" width="17.00390625" style="30" customWidth="1"/>
    <col min="10" max="10" width="14.140625" style="30" bestFit="1" customWidth="1"/>
    <col min="11" max="16384" width="9.140625" style="30" customWidth="1"/>
  </cols>
  <sheetData>
    <row r="1" spans="1:7" ht="18" customHeight="1">
      <c r="A1" s="144" t="s">
        <v>52</v>
      </c>
      <c r="B1" s="144"/>
      <c r="C1" s="144"/>
      <c r="D1" s="144"/>
      <c r="E1" s="144"/>
      <c r="F1" s="144"/>
      <c r="G1" s="54"/>
    </row>
    <row r="2" spans="1:8" ht="16.5">
      <c r="A2" s="147" t="s">
        <v>219</v>
      </c>
      <c r="B2" s="147"/>
      <c r="C2" s="147"/>
      <c r="D2" s="147"/>
      <c r="E2" s="147"/>
      <c r="F2" s="147"/>
      <c r="G2" s="1"/>
      <c r="H2" s="7"/>
    </row>
    <row r="3" spans="1:7" ht="17.25" customHeight="1">
      <c r="A3" s="145" t="s">
        <v>212</v>
      </c>
      <c r="B3" s="145"/>
      <c r="C3" s="145"/>
      <c r="D3" s="145"/>
      <c r="E3" s="145"/>
      <c r="F3" s="145"/>
      <c r="G3" s="54"/>
    </row>
    <row r="4" spans="1:7" s="49" customFormat="1" ht="8.25" customHeight="1">
      <c r="A4" s="47"/>
      <c r="B4" s="47"/>
      <c r="C4" s="47"/>
      <c r="D4" s="47"/>
      <c r="E4" s="47"/>
      <c r="F4" s="47"/>
      <c r="G4" s="48"/>
    </row>
    <row r="5" spans="1:7" s="49" customFormat="1" ht="15.75" customHeight="1">
      <c r="A5" s="146" t="s">
        <v>57</v>
      </c>
      <c r="B5" s="146" t="s">
        <v>0</v>
      </c>
      <c r="C5" s="146" t="s">
        <v>213</v>
      </c>
      <c r="D5" s="146"/>
      <c r="E5" s="146"/>
      <c r="F5" s="146" t="s">
        <v>214</v>
      </c>
      <c r="G5" s="48"/>
    </row>
    <row r="6" spans="1:7" s="49" customFormat="1" ht="15" customHeight="1">
      <c r="A6" s="146"/>
      <c r="B6" s="146"/>
      <c r="C6" s="4" t="s">
        <v>1</v>
      </c>
      <c r="D6" s="4" t="s">
        <v>2</v>
      </c>
      <c r="E6" s="4" t="s">
        <v>34</v>
      </c>
      <c r="F6" s="146"/>
      <c r="G6" s="48"/>
    </row>
    <row r="7" spans="1:7" s="5" customFormat="1" ht="14.25" customHeight="1">
      <c r="A7" s="71" t="s">
        <v>68</v>
      </c>
      <c r="B7" s="65"/>
      <c r="C7" s="72"/>
      <c r="D7" s="72"/>
      <c r="E7" s="73"/>
      <c r="F7" s="72"/>
      <c r="G7" s="20"/>
    </row>
    <row r="8" spans="1:7" s="5" customFormat="1" ht="14.25" customHeight="1">
      <c r="A8" s="71" t="s">
        <v>71</v>
      </c>
      <c r="B8" s="65"/>
      <c r="C8" s="72"/>
      <c r="D8" s="72"/>
      <c r="E8" s="73"/>
      <c r="F8" s="72"/>
      <c r="G8" s="20"/>
    </row>
    <row r="9" spans="1:7" s="5" customFormat="1" ht="14.25" customHeight="1">
      <c r="A9" s="65" t="s">
        <v>37</v>
      </c>
      <c r="B9" s="65"/>
      <c r="C9" s="74">
        <f>+'N-1-27'!E219+'N-1-27'!E220</f>
        <v>957</v>
      </c>
      <c r="D9" s="74">
        <f>+'N-1-27'!E217+'N-1-27'!E218</f>
        <v>5439</v>
      </c>
      <c r="E9" s="74">
        <f>SUM(C9:D9)</f>
        <v>6396</v>
      </c>
      <c r="F9" s="72">
        <v>1146557</v>
      </c>
      <c r="G9" s="50"/>
    </row>
    <row r="10" spans="1:7" s="5" customFormat="1" ht="14.25" customHeight="1">
      <c r="A10" s="65" t="s">
        <v>5</v>
      </c>
      <c r="B10" s="65"/>
      <c r="C10" s="75">
        <f>+'N-1-27'!E222</f>
        <v>0</v>
      </c>
      <c r="D10" s="74">
        <v>0</v>
      </c>
      <c r="E10" s="74">
        <f aca="true" t="shared" si="0" ref="E10:E25">SUM(C10:D10)</f>
        <v>0</v>
      </c>
      <c r="F10" s="74">
        <v>0</v>
      </c>
      <c r="G10" s="20"/>
    </row>
    <row r="11" spans="1:7" s="5" customFormat="1" ht="14.25" customHeight="1">
      <c r="A11" s="65" t="s">
        <v>6</v>
      </c>
      <c r="B11" s="76">
        <v>3</v>
      </c>
      <c r="C11" s="75">
        <f>+'N-1-27'!D34</f>
        <v>241250</v>
      </c>
      <c r="D11" s="75"/>
      <c r="E11" s="74">
        <f t="shared" si="0"/>
        <v>241250</v>
      </c>
      <c r="F11" s="74">
        <f>+'N-1-27'!E34</f>
        <v>218250</v>
      </c>
      <c r="G11" s="20"/>
    </row>
    <row r="12" spans="1:9" s="5" customFormat="1" ht="14.25" customHeight="1">
      <c r="A12" s="65" t="s">
        <v>36</v>
      </c>
      <c r="B12" s="76">
        <v>4</v>
      </c>
      <c r="C12" s="75">
        <f>+'N-1-27'!D40</f>
        <v>10500</v>
      </c>
      <c r="D12" s="75"/>
      <c r="E12" s="74">
        <f t="shared" si="0"/>
        <v>10500</v>
      </c>
      <c r="F12" s="74">
        <f>+'N-1-27'!E40</f>
        <v>173348</v>
      </c>
      <c r="G12" s="20"/>
      <c r="I12" s="21"/>
    </row>
    <row r="13" spans="1:7" s="5" customFormat="1" ht="14.25" customHeight="1">
      <c r="A13" s="65" t="s">
        <v>35</v>
      </c>
      <c r="B13" s="76"/>
      <c r="C13" s="74">
        <v>0</v>
      </c>
      <c r="D13" s="74">
        <v>0</v>
      </c>
      <c r="E13" s="74">
        <f t="shared" si="0"/>
        <v>0</v>
      </c>
      <c r="F13" s="74">
        <v>0</v>
      </c>
      <c r="G13" s="20"/>
    </row>
    <row r="14" spans="1:7" s="5" customFormat="1" ht="14.25" customHeight="1">
      <c r="A14" s="65" t="s">
        <v>7</v>
      </c>
      <c r="B14" s="76"/>
      <c r="C14" s="74"/>
      <c r="D14" s="74">
        <v>0</v>
      </c>
      <c r="E14" s="74">
        <f t="shared" si="0"/>
        <v>0</v>
      </c>
      <c r="F14" s="74">
        <v>0</v>
      </c>
      <c r="G14" s="20"/>
    </row>
    <row r="15" spans="1:9" s="5" customFormat="1" ht="14.25" customHeight="1">
      <c r="A15" s="65" t="s">
        <v>8</v>
      </c>
      <c r="B15" s="76"/>
      <c r="C15" s="74">
        <v>40300</v>
      </c>
      <c r="D15" s="74">
        <v>0</v>
      </c>
      <c r="E15" s="74">
        <f t="shared" si="0"/>
        <v>40300</v>
      </c>
      <c r="F15" s="126">
        <v>0</v>
      </c>
      <c r="G15" s="20"/>
      <c r="I15" s="21"/>
    </row>
    <row r="16" spans="1:8" s="5" customFormat="1" ht="14.25" customHeight="1">
      <c r="A16" s="65" t="s">
        <v>9</v>
      </c>
      <c r="B16" s="76"/>
      <c r="C16" s="74">
        <v>0</v>
      </c>
      <c r="D16" s="74">
        <v>0</v>
      </c>
      <c r="E16" s="74">
        <f t="shared" si="0"/>
        <v>0</v>
      </c>
      <c r="F16" s="74">
        <v>0</v>
      </c>
      <c r="G16" s="20"/>
      <c r="H16" s="21"/>
    </row>
    <row r="17" spans="1:7" s="5" customFormat="1" ht="14.25" customHeight="1">
      <c r="A17" s="65" t="s">
        <v>54</v>
      </c>
      <c r="B17" s="76"/>
      <c r="C17" s="74">
        <v>15244</v>
      </c>
      <c r="D17" s="74">
        <v>0</v>
      </c>
      <c r="E17" s="74">
        <f t="shared" si="0"/>
        <v>15244</v>
      </c>
      <c r="F17" s="121">
        <v>0</v>
      </c>
      <c r="G17" s="20"/>
    </row>
    <row r="18" spans="1:7" s="5" customFormat="1" ht="14.25" customHeight="1">
      <c r="A18" s="61" t="s">
        <v>94</v>
      </c>
      <c r="B18" s="76">
        <v>5</v>
      </c>
      <c r="C18" s="75"/>
      <c r="D18" s="75">
        <f>+'N-1-27'!D44</f>
        <v>364125</v>
      </c>
      <c r="E18" s="74">
        <f t="shared" si="0"/>
        <v>364125</v>
      </c>
      <c r="F18" s="75">
        <f>+'N-1-27'!E44</f>
        <v>459352</v>
      </c>
      <c r="G18" s="20"/>
    </row>
    <row r="19" spans="1:9" s="5" customFormat="1" ht="14.25" customHeight="1">
      <c r="A19" s="65" t="s">
        <v>69</v>
      </c>
      <c r="B19" s="76">
        <v>6</v>
      </c>
      <c r="C19" s="75"/>
      <c r="D19" s="75">
        <f>+'N-1-27'!D49</f>
        <v>2076020</v>
      </c>
      <c r="E19" s="74">
        <f t="shared" si="0"/>
        <v>2076020</v>
      </c>
      <c r="F19" s="75">
        <f>+'N-1-27'!E49</f>
        <v>508734</v>
      </c>
      <c r="G19" s="20"/>
      <c r="I19" s="21"/>
    </row>
    <row r="20" spans="1:7" s="5" customFormat="1" ht="14.25" customHeight="1">
      <c r="A20" s="65" t="s">
        <v>10</v>
      </c>
      <c r="B20" s="76">
        <v>7</v>
      </c>
      <c r="C20" s="75"/>
      <c r="D20" s="75">
        <f>+'N-1-27'!D58</f>
        <v>9187635</v>
      </c>
      <c r="E20" s="74">
        <f>+'N-1-27'!D58</f>
        <v>9187635</v>
      </c>
      <c r="F20" s="75">
        <f>+'N-1-27'!E58</f>
        <v>7653050</v>
      </c>
      <c r="G20" s="20"/>
    </row>
    <row r="21" spans="1:10" s="5" customFormat="1" ht="14.25" customHeight="1">
      <c r="A21" s="65" t="s">
        <v>93</v>
      </c>
      <c r="B21" s="76">
        <v>8</v>
      </c>
      <c r="C21" s="75"/>
      <c r="D21" s="75"/>
      <c r="E21" s="74">
        <f t="shared" si="0"/>
        <v>0</v>
      </c>
      <c r="F21" s="75">
        <v>0</v>
      </c>
      <c r="G21" s="50"/>
      <c r="I21" s="21"/>
      <c r="J21" s="77"/>
    </row>
    <row r="22" spans="1:10" s="5" customFormat="1" ht="14.25" customHeight="1">
      <c r="A22" s="61" t="s">
        <v>11</v>
      </c>
      <c r="B22" s="76">
        <v>9</v>
      </c>
      <c r="C22" s="75"/>
      <c r="D22" s="75">
        <f>+'N-1-27'!D67</f>
        <v>700000</v>
      </c>
      <c r="E22" s="74">
        <f t="shared" si="0"/>
        <v>700000</v>
      </c>
      <c r="F22" s="75">
        <f>+'N-1-27'!E69</f>
        <v>180000</v>
      </c>
      <c r="G22" s="20"/>
      <c r="J22" s="78"/>
    </row>
    <row r="23" spans="1:10" s="5" customFormat="1" ht="14.25" customHeight="1">
      <c r="A23" s="61" t="s">
        <v>199</v>
      </c>
      <c r="B23" s="76">
        <v>10</v>
      </c>
      <c r="C23" s="75"/>
      <c r="D23" s="75"/>
      <c r="E23" s="74">
        <f t="shared" si="0"/>
        <v>0</v>
      </c>
      <c r="F23" s="75">
        <f>+'N-1-27'!E74</f>
        <v>0</v>
      </c>
      <c r="G23" s="20"/>
      <c r="J23" s="78"/>
    </row>
    <row r="24" spans="1:10" s="5" customFormat="1" ht="14.25" customHeight="1">
      <c r="A24" s="61" t="s">
        <v>153</v>
      </c>
      <c r="B24" s="76">
        <v>11</v>
      </c>
      <c r="C24" s="75">
        <v>0</v>
      </c>
      <c r="D24" s="75"/>
      <c r="E24" s="74">
        <f t="shared" si="0"/>
        <v>0</v>
      </c>
      <c r="F24" s="75">
        <f>+'N-1-27'!E79</f>
        <v>0</v>
      </c>
      <c r="G24" s="20"/>
      <c r="J24" s="78"/>
    </row>
    <row r="25" spans="1:10" s="5" customFormat="1" ht="14.25" customHeight="1">
      <c r="A25" s="65" t="s">
        <v>12</v>
      </c>
      <c r="B25" s="76">
        <v>12</v>
      </c>
      <c r="C25" s="75">
        <f>+'N-1-27'!D85</f>
        <v>0</v>
      </c>
      <c r="D25" s="75">
        <f>+'N-1-27'!D86-'N-1-27'!D85</f>
        <v>5334845</v>
      </c>
      <c r="E25" s="74">
        <f t="shared" si="0"/>
        <v>5334845</v>
      </c>
      <c r="F25" s="75">
        <f>+'N-1-27'!E86</f>
        <v>4296748</v>
      </c>
      <c r="G25" s="20"/>
      <c r="J25" s="51"/>
    </row>
    <row r="26" spans="1:8" s="5" customFormat="1" ht="14.25" customHeight="1" thickBot="1">
      <c r="A26" s="79" t="s">
        <v>13</v>
      </c>
      <c r="B26" s="79"/>
      <c r="C26" s="80">
        <f>SUM(C9:C25)</f>
        <v>308251</v>
      </c>
      <c r="D26" s="80">
        <f>SUM(D9:D25)</f>
        <v>17668064</v>
      </c>
      <c r="E26" s="80">
        <f>SUM(E9:E25)</f>
        <v>17976315</v>
      </c>
      <c r="F26" s="80">
        <f>SUM(F9:F25)</f>
        <v>14636039</v>
      </c>
      <c r="G26" s="50">
        <f>+F26-14636039</f>
        <v>0</v>
      </c>
      <c r="H26" s="21"/>
    </row>
    <row r="27" spans="1:7" s="5" customFormat="1" ht="14.25" customHeight="1" thickTop="1">
      <c r="A27" s="35" t="s">
        <v>65</v>
      </c>
      <c r="B27" s="76"/>
      <c r="C27" s="74"/>
      <c r="D27" s="74"/>
      <c r="E27" s="75"/>
      <c r="F27" s="74"/>
      <c r="G27" s="20"/>
    </row>
    <row r="28" spans="1:7" s="5" customFormat="1" ht="14.25" customHeight="1">
      <c r="A28" s="65" t="s">
        <v>14</v>
      </c>
      <c r="B28" s="76">
        <v>13</v>
      </c>
      <c r="C28" s="75">
        <f>+'N-1-27'!D103-'N-1-27'!D89-'N-1-27'!D90</f>
        <v>105195</v>
      </c>
      <c r="D28" s="75">
        <f>+'N-1-27'!D89+'N-1-27'!D90</f>
        <v>2076020</v>
      </c>
      <c r="E28" s="75">
        <f>SUM(C28:D28)</f>
        <v>2181215</v>
      </c>
      <c r="F28" s="81">
        <f>+'N-1-27'!E103</f>
        <v>774904</v>
      </c>
      <c r="G28" s="20"/>
    </row>
    <row r="29" spans="1:9" s="5" customFormat="1" ht="14.25" customHeight="1">
      <c r="A29" s="71" t="s">
        <v>95</v>
      </c>
      <c r="B29" s="76"/>
      <c r="C29" s="74"/>
      <c r="D29" s="74"/>
      <c r="E29" s="75">
        <f aca="true" t="shared" si="1" ref="E29:E40">SUM(C29:D29)</f>
        <v>0</v>
      </c>
      <c r="F29" s="74">
        <v>0</v>
      </c>
      <c r="G29" s="20"/>
      <c r="I29" s="21"/>
    </row>
    <row r="30" spans="1:9" s="5" customFormat="1" ht="14.25" customHeight="1">
      <c r="A30" s="65" t="s">
        <v>96</v>
      </c>
      <c r="B30" s="76">
        <v>14</v>
      </c>
      <c r="C30" s="74">
        <f>+'N-1-27'!D106</f>
        <v>193000</v>
      </c>
      <c r="D30" s="74">
        <f>+'N-1-27'!D116-'N-1-27'!D106</f>
        <v>8354311</v>
      </c>
      <c r="E30" s="75">
        <f t="shared" si="1"/>
        <v>8547311</v>
      </c>
      <c r="F30" s="74">
        <f>+'N-1-27'!E116</f>
        <v>8894828</v>
      </c>
      <c r="G30" s="20"/>
      <c r="I30" s="21"/>
    </row>
    <row r="31" spans="1:9" s="5" customFormat="1" ht="14.25" customHeight="1">
      <c r="A31" s="65" t="s">
        <v>136</v>
      </c>
      <c r="B31" s="76">
        <v>15</v>
      </c>
      <c r="C31" s="74">
        <f>+'N-1-27'!D121</f>
        <v>0</v>
      </c>
      <c r="D31" s="74">
        <f>+'N-1-27'!D125-'N-1-27'!D121</f>
        <v>0</v>
      </c>
      <c r="E31" s="75">
        <f t="shared" si="1"/>
        <v>0</v>
      </c>
      <c r="F31" s="74">
        <f>+'N-1-27'!E125</f>
        <v>15500</v>
      </c>
      <c r="G31" s="20"/>
      <c r="I31" s="21"/>
    </row>
    <row r="32" spans="1:9" s="5" customFormat="1" ht="14.25" customHeight="1">
      <c r="A32" s="65" t="s">
        <v>97</v>
      </c>
      <c r="B32" s="76">
        <v>16</v>
      </c>
      <c r="C32" s="74"/>
      <c r="D32" s="74">
        <f>+'N-1-27'!D135</f>
        <v>241000</v>
      </c>
      <c r="E32" s="75">
        <f t="shared" si="1"/>
        <v>241000</v>
      </c>
      <c r="F32" s="74">
        <f>+'N-1-27'!E135</f>
        <v>0</v>
      </c>
      <c r="G32" s="20"/>
      <c r="I32" s="21"/>
    </row>
    <row r="33" spans="1:9" s="5" customFormat="1" ht="14.25" customHeight="1">
      <c r="A33" s="65" t="s">
        <v>15</v>
      </c>
      <c r="B33" s="76">
        <v>17</v>
      </c>
      <c r="C33" s="75"/>
      <c r="D33" s="75">
        <f>+'N-1-27'!D144</f>
        <v>134500</v>
      </c>
      <c r="E33" s="75">
        <f t="shared" si="1"/>
        <v>134500</v>
      </c>
      <c r="F33" s="75">
        <f>+'N-1-27'!E144</f>
        <v>0</v>
      </c>
      <c r="G33" s="20"/>
      <c r="I33" s="8"/>
    </row>
    <row r="34" spans="1:9" s="5" customFormat="1" ht="14.25" customHeight="1">
      <c r="A34" s="65" t="s">
        <v>98</v>
      </c>
      <c r="B34" s="76">
        <v>18</v>
      </c>
      <c r="C34" s="75"/>
      <c r="D34" s="75">
        <f>+'N-1-27'!D152</f>
        <v>0</v>
      </c>
      <c r="E34" s="75">
        <f t="shared" si="1"/>
        <v>0</v>
      </c>
      <c r="F34" s="75">
        <v>0</v>
      </c>
      <c r="G34" s="20"/>
      <c r="I34" s="8"/>
    </row>
    <row r="35" spans="1:9" s="5" customFormat="1" ht="14.25" customHeight="1">
      <c r="A35" s="65" t="s">
        <v>99</v>
      </c>
      <c r="B35" s="76">
        <v>19</v>
      </c>
      <c r="C35" s="75">
        <f>+'N-1-27'!D155</f>
        <v>0</v>
      </c>
      <c r="D35" s="75">
        <f>+'N-1-27'!D161</f>
        <v>0</v>
      </c>
      <c r="E35" s="75">
        <f t="shared" si="1"/>
        <v>0</v>
      </c>
      <c r="F35" s="75">
        <f>+'N-1-27'!E161</f>
        <v>0</v>
      </c>
      <c r="G35" s="20"/>
      <c r="I35" s="8"/>
    </row>
    <row r="36" spans="1:9" s="5" customFormat="1" ht="14.25" customHeight="1">
      <c r="A36" s="65" t="s">
        <v>100</v>
      </c>
      <c r="B36" s="76">
        <v>20</v>
      </c>
      <c r="C36" s="75"/>
      <c r="D36" s="75">
        <f>+'N-1-27'!D170</f>
        <v>25000</v>
      </c>
      <c r="E36" s="75">
        <f t="shared" si="1"/>
        <v>25000</v>
      </c>
      <c r="F36" s="75">
        <f>+'N-1-27'!E170</f>
        <v>292755</v>
      </c>
      <c r="G36" s="20"/>
      <c r="I36" s="8"/>
    </row>
    <row r="37" spans="1:9" s="5" customFormat="1" ht="14.25" customHeight="1">
      <c r="A37" s="65" t="s">
        <v>101</v>
      </c>
      <c r="B37" s="76">
        <v>21</v>
      </c>
      <c r="C37" s="75">
        <f>+'N-1-27'!D173</f>
        <v>0</v>
      </c>
      <c r="D37" s="75">
        <f>+'N-1-27'!D181-'N-1-27'!D173</f>
        <v>1517774</v>
      </c>
      <c r="E37" s="75">
        <f t="shared" si="1"/>
        <v>1517774</v>
      </c>
      <c r="F37" s="75">
        <f>+'N-1-27'!E181</f>
        <v>0</v>
      </c>
      <c r="G37" s="20"/>
      <c r="I37" s="8"/>
    </row>
    <row r="38" spans="1:9" s="5" customFormat="1" ht="14.25" customHeight="1">
      <c r="A38" s="65" t="s">
        <v>17</v>
      </c>
      <c r="B38" s="76">
        <v>22</v>
      </c>
      <c r="C38" s="75">
        <v>0</v>
      </c>
      <c r="D38" s="75">
        <f>+'N-1-27'!D189</f>
        <v>4829370</v>
      </c>
      <c r="E38" s="75">
        <f t="shared" si="1"/>
        <v>4829370</v>
      </c>
      <c r="F38" s="75">
        <f>+'N-1-27'!E189</f>
        <v>4296656</v>
      </c>
      <c r="G38" s="20"/>
      <c r="I38" s="8"/>
    </row>
    <row r="39" spans="1:9" s="5" customFormat="1" ht="14.25" customHeight="1">
      <c r="A39" s="65" t="s">
        <v>102</v>
      </c>
      <c r="B39" s="76">
        <v>23</v>
      </c>
      <c r="C39" s="75">
        <v>0</v>
      </c>
      <c r="D39" s="75">
        <v>0</v>
      </c>
      <c r="E39" s="75">
        <f>SUM(C39:D39)</f>
        <v>0</v>
      </c>
      <c r="F39" s="75">
        <f>+'N-1-27'!E194</f>
        <v>0</v>
      </c>
      <c r="G39" s="20"/>
      <c r="I39" s="8"/>
    </row>
    <row r="40" spans="1:9" s="5" customFormat="1" ht="14.25" customHeight="1">
      <c r="A40" s="65" t="s">
        <v>103</v>
      </c>
      <c r="B40" s="76">
        <v>24</v>
      </c>
      <c r="C40" s="75">
        <v>0</v>
      </c>
      <c r="D40" s="75">
        <v>0</v>
      </c>
      <c r="E40" s="75">
        <f t="shared" si="1"/>
        <v>0</v>
      </c>
      <c r="F40" s="75">
        <f>+'N-1-27'!E199</f>
        <v>0</v>
      </c>
      <c r="G40" s="20"/>
      <c r="I40" s="8"/>
    </row>
    <row r="41" spans="1:8" s="5" customFormat="1" ht="14.25" customHeight="1">
      <c r="A41" s="79" t="s">
        <v>3</v>
      </c>
      <c r="B41" s="79"/>
      <c r="C41" s="81">
        <f>SUM(C28:C40)</f>
        <v>298195</v>
      </c>
      <c r="D41" s="81">
        <f>SUM(D28:D40)</f>
        <v>17177975</v>
      </c>
      <c r="E41" s="81">
        <f>SUM(E28:E40)</f>
        <v>17476170</v>
      </c>
      <c r="F41" s="81">
        <f>SUM(F28:F40)</f>
        <v>14274643</v>
      </c>
      <c r="G41" s="50"/>
      <c r="H41" s="21"/>
    </row>
    <row r="42" spans="1:7" s="5" customFormat="1" ht="14.25" customHeight="1">
      <c r="A42" s="71" t="s">
        <v>66</v>
      </c>
      <c r="B42" s="76"/>
      <c r="C42" s="74"/>
      <c r="D42" s="74"/>
      <c r="E42" s="75"/>
      <c r="F42" s="74"/>
      <c r="G42" s="20"/>
    </row>
    <row r="43" spans="1:7" s="5" customFormat="1" ht="14.25" customHeight="1">
      <c r="A43" s="71" t="s">
        <v>16</v>
      </c>
      <c r="B43" s="76"/>
      <c r="C43" s="74">
        <v>0</v>
      </c>
      <c r="D43" s="74">
        <v>0</v>
      </c>
      <c r="E43" s="75">
        <v>0</v>
      </c>
      <c r="F43" s="74">
        <v>0</v>
      </c>
      <c r="G43" s="20"/>
    </row>
    <row r="44" spans="1:7" s="5" customFormat="1" ht="14.25" customHeight="1">
      <c r="A44" s="65" t="s">
        <v>17</v>
      </c>
      <c r="B44" s="76">
        <v>25</v>
      </c>
      <c r="C44" s="75">
        <f>+'N-1-27'!D207</f>
        <v>155</v>
      </c>
      <c r="D44" s="75">
        <f>+'N-1-27'!D209-'N-1-27'!D207</f>
        <v>1300</v>
      </c>
      <c r="E44" s="75">
        <f>SUM(C44:D44)</f>
        <v>1455</v>
      </c>
      <c r="F44" s="75">
        <f>+'N-1-27'!E209</f>
        <v>355000</v>
      </c>
      <c r="G44" s="20"/>
    </row>
    <row r="45" spans="1:7" s="5" customFormat="1" ht="14.25" customHeight="1">
      <c r="A45" s="65" t="s">
        <v>18</v>
      </c>
      <c r="B45" s="76">
        <v>26</v>
      </c>
      <c r="C45" s="75"/>
      <c r="D45" s="75"/>
      <c r="E45" s="75">
        <f>SUM(C45:D45)</f>
        <v>0</v>
      </c>
      <c r="F45" s="75">
        <v>0</v>
      </c>
      <c r="G45" s="20"/>
    </row>
    <row r="46" spans="1:7" s="5" customFormat="1" ht="14.25" customHeight="1">
      <c r="A46" s="79" t="s">
        <v>3</v>
      </c>
      <c r="B46" s="79"/>
      <c r="C46" s="81">
        <f>SUM(C43:C45)</f>
        <v>155</v>
      </c>
      <c r="D46" s="81">
        <f>SUM(D43:D45)</f>
        <v>1300</v>
      </c>
      <c r="E46" s="81">
        <f>SUM(C46:D46)</f>
        <v>1455</v>
      </c>
      <c r="F46" s="81">
        <f>SUM(F43:F45)</f>
        <v>355000</v>
      </c>
      <c r="G46" s="20"/>
    </row>
    <row r="47" spans="1:7" s="5" customFormat="1" ht="14.25" customHeight="1">
      <c r="A47" s="79" t="s">
        <v>104</v>
      </c>
      <c r="B47" s="79"/>
      <c r="C47" s="81">
        <f>+C41+C46</f>
        <v>298350</v>
      </c>
      <c r="D47" s="81">
        <f>+D41+D46</f>
        <v>17179275</v>
      </c>
      <c r="E47" s="81">
        <f>+E41+E46</f>
        <v>17477625</v>
      </c>
      <c r="F47" s="81">
        <f>+F41+F46</f>
        <v>14629643</v>
      </c>
      <c r="G47" s="20"/>
    </row>
    <row r="48" spans="1:7" s="5" customFormat="1" ht="14.25" customHeight="1">
      <c r="A48" s="82" t="s">
        <v>67</v>
      </c>
      <c r="B48" s="79">
        <v>27</v>
      </c>
      <c r="C48" s="81"/>
      <c r="D48" s="81"/>
      <c r="E48" s="81"/>
      <c r="F48" s="81">
        <v>0</v>
      </c>
      <c r="G48" s="20"/>
    </row>
    <row r="49" spans="1:7" s="5" customFormat="1" ht="14.25" customHeight="1">
      <c r="A49" s="65" t="s">
        <v>4</v>
      </c>
      <c r="B49" s="76"/>
      <c r="C49" s="74">
        <f>+'N-1-27'!D219+'N-1-27'!D220</f>
        <v>9901</v>
      </c>
      <c r="D49" s="74">
        <f>+'N-1-27'!D217+'N-1-27'!D218</f>
        <v>488789</v>
      </c>
      <c r="E49" s="75">
        <f>SUM(C49:D49)</f>
        <v>498690</v>
      </c>
      <c r="F49" s="74">
        <f>+'N-1-27'!E223</f>
        <v>6396</v>
      </c>
      <c r="G49" s="20"/>
    </row>
    <row r="50" spans="1:7" s="5" customFormat="1" ht="14.25" customHeight="1">
      <c r="A50" s="65" t="s">
        <v>5</v>
      </c>
      <c r="B50" s="76"/>
      <c r="C50" s="75">
        <f>+'N-1-27'!D222</f>
        <v>0</v>
      </c>
      <c r="D50" s="75"/>
      <c r="E50" s="75">
        <f>SUM(C50:D50)</f>
        <v>0</v>
      </c>
      <c r="F50" s="75">
        <f>+'N-1-27'!E222</f>
        <v>0</v>
      </c>
      <c r="G50" s="20"/>
    </row>
    <row r="51" spans="1:11" s="5" customFormat="1" ht="14.25" customHeight="1" thickBot="1">
      <c r="A51" s="79" t="s">
        <v>105</v>
      </c>
      <c r="B51" s="71"/>
      <c r="C51" s="80">
        <f>+C50+C49+C47</f>
        <v>308251</v>
      </c>
      <c r="D51" s="80">
        <f>+D50+D49+D47</f>
        <v>17668064</v>
      </c>
      <c r="E51" s="80">
        <f>+E50+E49+E47</f>
        <v>17976315</v>
      </c>
      <c r="F51" s="80">
        <f>+F50+F49+F47</f>
        <v>14636039</v>
      </c>
      <c r="G51" s="50"/>
      <c r="H51" s="55"/>
      <c r="I51" s="55"/>
      <c r="J51" s="55"/>
      <c r="K51" s="55"/>
    </row>
    <row r="52" spans="1:11" s="5" customFormat="1" ht="6.75" customHeight="1" thickTop="1">
      <c r="A52" s="83"/>
      <c r="B52" s="1"/>
      <c r="C52" s="84"/>
      <c r="D52" s="84"/>
      <c r="E52" s="84"/>
      <c r="F52" s="84"/>
      <c r="G52" s="50"/>
      <c r="H52" s="55"/>
      <c r="I52" s="55"/>
      <c r="J52" s="55"/>
      <c r="K52" s="55"/>
    </row>
    <row r="53" spans="1:6" s="11" customFormat="1" ht="15.75" customHeight="1">
      <c r="A53" s="140" t="s">
        <v>188</v>
      </c>
      <c r="B53" s="140"/>
      <c r="C53" s="140"/>
      <c r="D53" s="140"/>
      <c r="E53" s="140"/>
      <c r="F53" s="140"/>
    </row>
    <row r="54" spans="1:6" s="11" customFormat="1" ht="15.75" customHeight="1">
      <c r="A54" s="52"/>
      <c r="B54" s="141"/>
      <c r="C54" s="141"/>
      <c r="E54" s="141"/>
      <c r="F54" s="141"/>
    </row>
    <row r="55" spans="1:6" s="11" customFormat="1" ht="15.75" customHeight="1">
      <c r="A55" s="52"/>
      <c r="B55" s="53"/>
      <c r="C55" s="115">
        <f>+C26-C51</f>
        <v>0</v>
      </c>
      <c r="D55" s="115">
        <f>+D26-D51</f>
        <v>0</v>
      </c>
      <c r="E55" s="115">
        <f>+E26-E51</f>
        <v>0</v>
      </c>
      <c r="F55" s="115">
        <f>+F26-F51</f>
        <v>0</v>
      </c>
    </row>
    <row r="56" spans="1:6" s="134" customFormat="1" ht="15.75" customHeight="1">
      <c r="A56" s="132" t="s">
        <v>189</v>
      </c>
      <c r="B56" s="142" t="s">
        <v>190</v>
      </c>
      <c r="C56" s="142"/>
      <c r="E56" s="142" t="s">
        <v>191</v>
      </c>
      <c r="F56" s="142"/>
    </row>
    <row r="57" spans="1:6" s="134" customFormat="1" ht="15.75" customHeight="1">
      <c r="A57" s="142" t="s">
        <v>211</v>
      </c>
      <c r="B57" s="142"/>
      <c r="C57" s="142"/>
      <c r="D57" s="142"/>
      <c r="E57" s="142"/>
      <c r="F57" s="142"/>
    </row>
    <row r="58" spans="1:6" s="134" customFormat="1" ht="15.75" customHeight="1">
      <c r="A58" s="133"/>
      <c r="B58" s="133"/>
      <c r="C58" s="133"/>
      <c r="D58" s="133"/>
      <c r="E58" s="133"/>
      <c r="F58" s="133"/>
    </row>
    <row r="59" spans="1:6" s="136" customFormat="1" ht="15.75" customHeight="1">
      <c r="A59" s="135"/>
      <c r="C59" s="143"/>
      <c r="D59" s="143"/>
      <c r="E59" s="143"/>
      <c r="F59" s="143"/>
    </row>
    <row r="60" spans="1:6" s="134" customFormat="1" ht="15.75" customHeight="1">
      <c r="A60" s="137"/>
      <c r="C60" s="139"/>
      <c r="D60" s="139"/>
      <c r="E60" s="139"/>
      <c r="F60" s="139"/>
    </row>
  </sheetData>
  <sheetProtection/>
  <mergeCells count="17">
    <mergeCell ref="A1:F1"/>
    <mergeCell ref="A3:F3"/>
    <mergeCell ref="C5:E5"/>
    <mergeCell ref="F5:F6"/>
    <mergeCell ref="A5:A6"/>
    <mergeCell ref="B5:B6"/>
    <mergeCell ref="A2:F2"/>
    <mergeCell ref="C60:D60"/>
    <mergeCell ref="E60:F60"/>
    <mergeCell ref="A53:F53"/>
    <mergeCell ref="B54:C54"/>
    <mergeCell ref="B56:C56"/>
    <mergeCell ref="E56:F56"/>
    <mergeCell ref="A57:F57"/>
    <mergeCell ref="C59:D59"/>
    <mergeCell ref="E59:F59"/>
    <mergeCell ref="E54:F54"/>
  </mergeCells>
  <printOptions horizontalCentered="1"/>
  <pageMargins left="1" right="0.5" top="0.5" bottom="0.15" header="0.5" footer="0.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5"/>
  <sheetViews>
    <sheetView zoomScale="140" zoomScaleNormal="140" zoomScaleSheetLayoutView="100" zoomScalePageLayoutView="0" workbookViewId="0" topLeftCell="A220">
      <selection activeCell="D19" sqref="D19"/>
    </sheetView>
  </sheetViews>
  <sheetFormatPr defaultColWidth="9.140625" defaultRowHeight="12.75"/>
  <cols>
    <col min="1" max="1" width="6.00390625" style="16" customWidth="1"/>
    <col min="2" max="2" width="11.421875" style="31" customWidth="1"/>
    <col min="3" max="3" width="35.7109375" style="31" customWidth="1"/>
    <col min="4" max="4" width="16.00390625" style="32" customWidth="1"/>
    <col min="5" max="5" width="13.28125" style="32" customWidth="1"/>
    <col min="6" max="6" width="12.8515625" style="31" customWidth="1"/>
    <col min="7" max="16384" width="9.140625" style="31" customWidth="1"/>
  </cols>
  <sheetData>
    <row r="1" spans="1:5" s="30" customFormat="1" ht="18" customHeight="1">
      <c r="A1" s="162" t="s">
        <v>106</v>
      </c>
      <c r="B1" s="162"/>
      <c r="C1" s="162"/>
      <c r="D1" s="162"/>
      <c r="E1" s="162"/>
    </row>
    <row r="2" ht="9" customHeight="1"/>
    <row r="3" spans="1:3" s="5" customFormat="1" ht="17.25" customHeight="1">
      <c r="A3" s="33" t="s">
        <v>72</v>
      </c>
      <c r="B3" s="164" t="s">
        <v>107</v>
      </c>
      <c r="C3" s="164"/>
    </row>
    <row r="4" spans="1:5" s="5" customFormat="1" ht="9" customHeight="1">
      <c r="A4" s="13"/>
      <c r="B4" s="14"/>
      <c r="C4" s="14"/>
      <c r="D4" s="2"/>
      <c r="E4" s="2"/>
    </row>
    <row r="5" spans="2:5" s="17" customFormat="1" ht="18.75" customHeight="1">
      <c r="B5" s="34" t="s">
        <v>21</v>
      </c>
      <c r="C5" s="34" t="s">
        <v>209</v>
      </c>
      <c r="D5" s="9" t="s">
        <v>63</v>
      </c>
      <c r="E5" s="9" t="s">
        <v>108</v>
      </c>
    </row>
    <row r="6" spans="1:6" s="5" customFormat="1" ht="15.75" customHeight="1">
      <c r="A6" s="13"/>
      <c r="B6" s="131" t="s">
        <v>20</v>
      </c>
      <c r="C6" s="124" t="s">
        <v>224</v>
      </c>
      <c r="D6" s="125" t="s">
        <v>238</v>
      </c>
      <c r="E6" s="130" t="s">
        <v>208</v>
      </c>
      <c r="F6" s="18"/>
    </row>
    <row r="7" spans="1:6" s="5" customFormat="1" ht="15.75" customHeight="1">
      <c r="A7" s="13"/>
      <c r="B7" s="131" t="s">
        <v>38</v>
      </c>
      <c r="C7" s="124" t="s">
        <v>225</v>
      </c>
      <c r="D7" s="125" t="s">
        <v>239</v>
      </c>
      <c r="E7" s="130" t="s">
        <v>208</v>
      </c>
      <c r="F7" s="18"/>
    </row>
    <row r="8" spans="1:6" s="5" customFormat="1" ht="15.75" customHeight="1">
      <c r="A8" s="13"/>
      <c r="B8" s="131" t="s">
        <v>19</v>
      </c>
      <c r="C8" s="124" t="s">
        <v>226</v>
      </c>
      <c r="D8" s="125" t="s">
        <v>240</v>
      </c>
      <c r="E8" s="130" t="s">
        <v>208</v>
      </c>
      <c r="F8" s="18"/>
    </row>
    <row r="9" spans="1:6" s="5" customFormat="1" ht="15.75" customHeight="1">
      <c r="A9" s="13"/>
      <c r="B9" s="131" t="s">
        <v>19</v>
      </c>
      <c r="C9" s="124" t="s">
        <v>227</v>
      </c>
      <c r="D9" s="125" t="s">
        <v>241</v>
      </c>
      <c r="E9" s="130" t="s">
        <v>208</v>
      </c>
      <c r="F9" s="18"/>
    </row>
    <row r="10" spans="1:6" s="5" customFormat="1" ht="15.75" customHeight="1">
      <c r="A10" s="13"/>
      <c r="B10" s="131" t="s">
        <v>19</v>
      </c>
      <c r="C10" s="124" t="s">
        <v>228</v>
      </c>
      <c r="D10" s="125" t="s">
        <v>242</v>
      </c>
      <c r="E10" s="130" t="s">
        <v>208</v>
      </c>
      <c r="F10" s="18"/>
    </row>
    <row r="11" spans="1:6" s="5" customFormat="1" ht="15.75" customHeight="1">
      <c r="A11" s="13"/>
      <c r="B11" s="131" t="s">
        <v>43</v>
      </c>
      <c r="C11" s="124" t="s">
        <v>229</v>
      </c>
      <c r="D11" s="125" t="s">
        <v>243</v>
      </c>
      <c r="E11" s="130" t="s">
        <v>208</v>
      </c>
      <c r="F11" s="18"/>
    </row>
    <row r="12" spans="1:6" s="5" customFormat="1" ht="15.75" customHeight="1">
      <c r="A12" s="13"/>
      <c r="B12" s="131" t="s">
        <v>43</v>
      </c>
      <c r="C12" s="124" t="s">
        <v>230</v>
      </c>
      <c r="D12" s="125" t="s">
        <v>244</v>
      </c>
      <c r="E12" s="130" t="s">
        <v>208</v>
      </c>
      <c r="F12" s="18"/>
    </row>
    <row r="13" spans="1:6" s="5" customFormat="1" ht="15.75" customHeight="1">
      <c r="A13" s="13"/>
      <c r="B13" s="131" t="s">
        <v>43</v>
      </c>
      <c r="C13" s="124" t="s">
        <v>231</v>
      </c>
      <c r="D13" s="125" t="s">
        <v>245</v>
      </c>
      <c r="E13" s="130" t="s">
        <v>208</v>
      </c>
      <c r="F13" s="18"/>
    </row>
    <row r="14" spans="1:6" s="5" customFormat="1" ht="15.75" customHeight="1">
      <c r="A14" s="13"/>
      <c r="B14" s="131" t="s">
        <v>43</v>
      </c>
      <c r="C14" s="124" t="s">
        <v>232</v>
      </c>
      <c r="D14" s="125" t="s">
        <v>246</v>
      </c>
      <c r="E14" s="130" t="s">
        <v>208</v>
      </c>
      <c r="F14" s="18"/>
    </row>
    <row r="15" spans="1:6" s="5" customFormat="1" ht="15.75" customHeight="1">
      <c r="A15" s="13"/>
      <c r="B15" s="131" t="s">
        <v>43</v>
      </c>
      <c r="C15" s="124" t="s">
        <v>233</v>
      </c>
      <c r="D15" s="125" t="s">
        <v>247</v>
      </c>
      <c r="E15" s="130" t="s">
        <v>208</v>
      </c>
      <c r="F15" s="18"/>
    </row>
    <row r="16" spans="1:6" s="5" customFormat="1" ht="15.75" customHeight="1">
      <c r="A16" s="13"/>
      <c r="B16" s="131" t="s">
        <v>43</v>
      </c>
      <c r="C16" s="124" t="s">
        <v>234</v>
      </c>
      <c r="D16" s="125" t="s">
        <v>248</v>
      </c>
      <c r="E16" s="130" t="s">
        <v>208</v>
      </c>
      <c r="F16" s="18"/>
    </row>
    <row r="17" spans="1:6" s="5" customFormat="1" ht="15.75" customHeight="1">
      <c r="A17" s="13"/>
      <c r="B17" s="131" t="s">
        <v>43</v>
      </c>
      <c r="C17" s="124" t="s">
        <v>235</v>
      </c>
      <c r="D17" s="125" t="s">
        <v>249</v>
      </c>
      <c r="E17" s="130" t="s">
        <v>208</v>
      </c>
      <c r="F17" s="18"/>
    </row>
    <row r="18" spans="1:6" s="5" customFormat="1" ht="15.75" customHeight="1">
      <c r="A18" s="13"/>
      <c r="B18" s="131" t="s">
        <v>43</v>
      </c>
      <c r="C18" s="124" t="s">
        <v>236</v>
      </c>
      <c r="D18" s="125" t="s">
        <v>251</v>
      </c>
      <c r="E18" s="130" t="s">
        <v>208</v>
      </c>
      <c r="F18" s="18"/>
    </row>
    <row r="19" spans="1:6" s="5" customFormat="1" ht="15.75" customHeight="1">
      <c r="A19" s="6"/>
      <c r="B19" s="131" t="s">
        <v>49</v>
      </c>
      <c r="C19" s="124" t="s">
        <v>237</v>
      </c>
      <c r="D19" s="125" t="s">
        <v>250</v>
      </c>
      <c r="E19" s="130" t="s">
        <v>208</v>
      </c>
      <c r="F19" s="18"/>
    </row>
    <row r="20" spans="1:5" s="5" customFormat="1" ht="15">
      <c r="A20" s="13"/>
      <c r="C20" s="117"/>
      <c r="D20" s="3"/>
      <c r="E20" s="3"/>
    </row>
    <row r="21" spans="1:5" s="5" customFormat="1" ht="15">
      <c r="A21" s="33" t="s">
        <v>73</v>
      </c>
      <c r="B21" s="149" t="s">
        <v>60</v>
      </c>
      <c r="C21" s="149"/>
      <c r="D21" s="2"/>
      <c r="E21" s="2"/>
    </row>
    <row r="22" spans="1:5" s="5" customFormat="1" ht="18" customHeight="1">
      <c r="A22" s="153"/>
      <c r="B22" s="154" t="s">
        <v>155</v>
      </c>
      <c r="C22" s="154"/>
      <c r="D22" s="154"/>
      <c r="E22" s="154"/>
    </row>
    <row r="23" spans="1:5" s="5" customFormat="1" ht="15.75" customHeight="1">
      <c r="A23" s="153"/>
      <c r="B23" s="154" t="s">
        <v>22</v>
      </c>
      <c r="C23" s="154"/>
      <c r="D23" s="154"/>
      <c r="E23" s="154"/>
    </row>
    <row r="24" spans="1:5" s="5" customFormat="1" ht="15.75" customHeight="1">
      <c r="A24" s="153"/>
      <c r="B24" s="154" t="s">
        <v>154</v>
      </c>
      <c r="C24" s="154"/>
      <c r="D24" s="154"/>
      <c r="E24" s="154"/>
    </row>
    <row r="25" spans="1:5" s="5" customFormat="1" ht="45" customHeight="1">
      <c r="A25" s="153"/>
      <c r="B25" s="158" t="s">
        <v>210</v>
      </c>
      <c r="C25" s="158"/>
      <c r="D25" s="158"/>
      <c r="E25" s="158"/>
    </row>
    <row r="26" spans="1:5" s="5" customFormat="1" ht="6" customHeight="1">
      <c r="A26" s="13"/>
      <c r="B26" s="155"/>
      <c r="C26" s="155"/>
      <c r="D26" s="2"/>
      <c r="E26" s="2"/>
    </row>
    <row r="27" spans="1:5" s="17" customFormat="1" ht="16.5" customHeight="1">
      <c r="A27" s="159" t="s">
        <v>59</v>
      </c>
      <c r="B27" s="161" t="s">
        <v>64</v>
      </c>
      <c r="C27" s="161"/>
      <c r="D27" s="34" t="s">
        <v>215</v>
      </c>
      <c r="E27" s="156" t="s">
        <v>214</v>
      </c>
    </row>
    <row r="28" spans="1:5" s="17" customFormat="1" ht="16.5" customHeight="1">
      <c r="A28" s="160"/>
      <c r="B28" s="161"/>
      <c r="C28" s="161"/>
      <c r="D28" s="36" t="s">
        <v>34</v>
      </c>
      <c r="E28" s="157"/>
    </row>
    <row r="29" spans="1:5" s="5" customFormat="1" ht="15">
      <c r="A29" s="33" t="s">
        <v>74</v>
      </c>
      <c r="B29" s="149" t="s">
        <v>112</v>
      </c>
      <c r="C29" s="149"/>
      <c r="D29" s="2"/>
      <c r="E29" s="2"/>
    </row>
    <row r="30" spans="1:5" s="5" customFormat="1" ht="15">
      <c r="A30" s="13"/>
      <c r="B30" s="150" t="s">
        <v>23</v>
      </c>
      <c r="C30" s="150"/>
      <c r="D30" s="8">
        <v>241250</v>
      </c>
      <c r="E30" s="122">
        <v>218250</v>
      </c>
    </row>
    <row r="31" spans="1:5" s="5" customFormat="1" ht="15">
      <c r="A31" s="13"/>
      <c r="B31" s="150" t="s">
        <v>24</v>
      </c>
      <c r="C31" s="150"/>
      <c r="D31" s="8">
        <v>0</v>
      </c>
      <c r="E31" s="122">
        <v>0</v>
      </c>
    </row>
    <row r="32" spans="1:5" s="5" customFormat="1" ht="15">
      <c r="A32" s="13"/>
      <c r="B32" s="150" t="s">
        <v>25</v>
      </c>
      <c r="C32" s="150"/>
      <c r="D32" s="8">
        <v>0</v>
      </c>
      <c r="E32" s="122">
        <v>0</v>
      </c>
    </row>
    <row r="33" spans="1:5" s="5" customFormat="1" ht="15">
      <c r="A33" s="13"/>
      <c r="B33" s="150" t="s">
        <v>50</v>
      </c>
      <c r="C33" s="150"/>
      <c r="D33" s="8">
        <v>0</v>
      </c>
      <c r="E33" s="122">
        <v>0</v>
      </c>
    </row>
    <row r="34" spans="1:5" s="14" customFormat="1" ht="15.75" thickBot="1">
      <c r="A34" s="17"/>
      <c r="B34" s="152" t="s">
        <v>34</v>
      </c>
      <c r="C34" s="152"/>
      <c r="D34" s="46">
        <f>SUM(D30:D33)</f>
        <v>241250</v>
      </c>
      <c r="E34" s="46">
        <f>SUM(E30:E33)</f>
        <v>218250</v>
      </c>
    </row>
    <row r="35" spans="1:5" s="5" customFormat="1" ht="15.75" thickTop="1">
      <c r="A35" s="13"/>
      <c r="D35" s="37"/>
      <c r="E35" s="3"/>
    </row>
    <row r="36" spans="1:5" s="5" customFormat="1" ht="15">
      <c r="A36" s="33" t="s">
        <v>75</v>
      </c>
      <c r="B36" s="149" t="s">
        <v>133</v>
      </c>
      <c r="C36" s="149"/>
      <c r="D36" s="38"/>
      <c r="E36" s="2"/>
    </row>
    <row r="37" spans="1:5" s="5" customFormat="1" ht="15.75" customHeight="1">
      <c r="A37" s="39"/>
      <c r="B37" s="150" t="s">
        <v>26</v>
      </c>
      <c r="C37" s="150"/>
      <c r="D37" s="116">
        <v>0</v>
      </c>
      <c r="E37" s="122">
        <v>0</v>
      </c>
    </row>
    <row r="38" spans="1:5" s="5" customFormat="1" ht="15.75" customHeight="1">
      <c r="A38" s="39"/>
      <c r="B38" s="148" t="s">
        <v>137</v>
      </c>
      <c r="C38" s="148"/>
      <c r="D38" s="116">
        <v>10500</v>
      </c>
      <c r="E38" s="122">
        <v>173348</v>
      </c>
    </row>
    <row r="39" spans="1:5" s="5" customFormat="1" ht="15.75" customHeight="1">
      <c r="A39" s="39"/>
      <c r="B39" s="150" t="s">
        <v>17</v>
      </c>
      <c r="C39" s="150"/>
      <c r="D39" s="8">
        <v>0</v>
      </c>
      <c r="E39" s="122">
        <v>0</v>
      </c>
    </row>
    <row r="40" spans="1:5" s="14" customFormat="1" ht="20.25" customHeight="1" thickBot="1">
      <c r="A40" s="17"/>
      <c r="B40" s="152" t="s">
        <v>34</v>
      </c>
      <c r="C40" s="152"/>
      <c r="D40" s="46">
        <f>SUM(D37:D39)</f>
        <v>10500</v>
      </c>
      <c r="E40" s="46">
        <f>SUM(E37:E39)</f>
        <v>173348</v>
      </c>
    </row>
    <row r="41" spans="1:5" s="5" customFormat="1" ht="14.25" customHeight="1" thickTop="1">
      <c r="A41" s="13"/>
      <c r="D41" s="2"/>
      <c r="E41" s="3"/>
    </row>
    <row r="42" spans="1:5" s="5" customFormat="1" ht="15">
      <c r="A42" s="33" t="s">
        <v>76</v>
      </c>
      <c r="B42" s="149" t="s">
        <v>61</v>
      </c>
      <c r="C42" s="149"/>
      <c r="D42" s="2"/>
      <c r="E42" s="2"/>
    </row>
    <row r="43" spans="1:5" s="5" customFormat="1" ht="16.5" customHeight="1">
      <c r="A43" s="13"/>
      <c r="B43" s="150" t="s">
        <v>62</v>
      </c>
      <c r="C43" s="150"/>
      <c r="D43" s="8">
        <v>364125</v>
      </c>
      <c r="E43" s="128">
        <v>459352</v>
      </c>
    </row>
    <row r="44" spans="1:6" s="14" customFormat="1" ht="15.75" thickBot="1">
      <c r="A44" s="17"/>
      <c r="B44" s="152" t="s">
        <v>34</v>
      </c>
      <c r="C44" s="152"/>
      <c r="D44" s="46">
        <f>SUM(D43:D43)</f>
        <v>364125</v>
      </c>
      <c r="E44" s="46">
        <f>SUM(E43:E43)</f>
        <v>459352</v>
      </c>
      <c r="F44" s="19"/>
    </row>
    <row r="45" spans="1:6" s="14" customFormat="1" ht="15.75" thickTop="1">
      <c r="A45" s="17"/>
      <c r="B45" s="40"/>
      <c r="C45" s="40"/>
      <c r="D45" s="41"/>
      <c r="E45" s="41"/>
      <c r="F45" s="19"/>
    </row>
    <row r="46" spans="1:5" s="5" customFormat="1" ht="17.25" customHeight="1">
      <c r="A46" s="33" t="s">
        <v>77</v>
      </c>
      <c r="B46" s="163" t="s">
        <v>111</v>
      </c>
      <c r="C46" s="163"/>
      <c r="D46" s="42"/>
      <c r="E46" s="42"/>
    </row>
    <row r="47" spans="1:5" s="5" customFormat="1" ht="17.25" customHeight="1">
      <c r="A47" s="13"/>
      <c r="B47" s="150" t="s">
        <v>109</v>
      </c>
      <c r="C47" s="150"/>
      <c r="D47" s="120">
        <v>1272000</v>
      </c>
      <c r="E47" s="122">
        <v>155700</v>
      </c>
    </row>
    <row r="48" spans="1:5" s="5" customFormat="1" ht="17.25" customHeight="1">
      <c r="A48" s="13"/>
      <c r="B48" s="151" t="s">
        <v>27</v>
      </c>
      <c r="C48" s="151"/>
      <c r="D48" s="120">
        <v>804020</v>
      </c>
      <c r="E48" s="122">
        <v>353034</v>
      </c>
    </row>
    <row r="49" spans="1:6" s="14" customFormat="1" ht="17.25" customHeight="1" thickBot="1">
      <c r="A49" s="17"/>
      <c r="B49" s="152" t="s">
        <v>34</v>
      </c>
      <c r="C49" s="152"/>
      <c r="D49" s="46">
        <f>SUM(D47:D48)</f>
        <v>2076020</v>
      </c>
      <c r="E49" s="46">
        <f>SUM(E47:E48)</f>
        <v>508734</v>
      </c>
      <c r="F49" s="19"/>
    </row>
    <row r="50" spans="1:5" s="5" customFormat="1" ht="15.75" thickTop="1">
      <c r="A50" s="13"/>
      <c r="D50" s="3"/>
      <c r="E50" s="3"/>
    </row>
    <row r="51" spans="1:5" s="5" customFormat="1" ht="15">
      <c r="A51" s="33" t="s">
        <v>78</v>
      </c>
      <c r="B51" s="149" t="s">
        <v>141</v>
      </c>
      <c r="C51" s="149"/>
      <c r="D51" s="2"/>
      <c r="E51" s="2"/>
    </row>
    <row r="52" spans="1:6" s="5" customFormat="1" ht="16.5" customHeight="1">
      <c r="A52" s="13"/>
      <c r="B52" s="20" t="s">
        <v>55</v>
      </c>
      <c r="C52" s="20"/>
      <c r="D52" s="8">
        <f>980267+894048+457676</f>
        <v>2331991</v>
      </c>
      <c r="E52" s="8">
        <v>980267</v>
      </c>
      <c r="F52" s="21"/>
    </row>
    <row r="53" spans="1:6" s="5" customFormat="1" ht="15">
      <c r="A53" s="13"/>
      <c r="B53" s="20" t="s">
        <v>41</v>
      </c>
      <c r="C53" s="20"/>
      <c r="D53" s="8">
        <v>573491</v>
      </c>
      <c r="E53" s="8">
        <v>960669</v>
      </c>
      <c r="F53" s="21"/>
    </row>
    <row r="54" spans="1:6" s="5" customFormat="1" ht="15" customHeight="1">
      <c r="A54" s="13"/>
      <c r="B54" s="20" t="s">
        <v>40</v>
      </c>
      <c r="C54" s="20"/>
      <c r="D54" s="8">
        <v>572301</v>
      </c>
      <c r="E54" s="8">
        <v>475488</v>
      </c>
      <c r="F54" s="21"/>
    </row>
    <row r="55" spans="1:6" s="5" customFormat="1" ht="15">
      <c r="A55" s="13"/>
      <c r="B55" s="20" t="s">
        <v>42</v>
      </c>
      <c r="C55" s="20"/>
      <c r="D55" s="8">
        <v>850606</v>
      </c>
      <c r="E55" s="8">
        <v>848626</v>
      </c>
      <c r="F55" s="21"/>
    </row>
    <row r="56" spans="1:6" s="5" customFormat="1" ht="15">
      <c r="A56" s="13"/>
      <c r="B56" s="20" t="s">
        <v>143</v>
      </c>
      <c r="C56" s="20"/>
      <c r="D56" s="8">
        <v>4644000</v>
      </c>
      <c r="E56" s="8">
        <v>4388000</v>
      </c>
      <c r="F56" s="21"/>
    </row>
    <row r="57" spans="1:5" s="5" customFormat="1" ht="15">
      <c r="A57" s="13"/>
      <c r="B57" s="20" t="s">
        <v>135</v>
      </c>
      <c r="C57" s="20"/>
      <c r="D57" s="8">
        <v>215246</v>
      </c>
      <c r="E57" s="8">
        <v>460038</v>
      </c>
    </row>
    <row r="58" spans="1:5" s="14" customFormat="1" ht="15.75" thickBot="1">
      <c r="A58" s="17"/>
      <c r="B58" s="152" t="s">
        <v>34</v>
      </c>
      <c r="C58" s="152"/>
      <c r="D58" s="46">
        <f>SUM(D52:D57)</f>
        <v>9187635</v>
      </c>
      <c r="E58" s="46">
        <f>SUM(E52:E56)</f>
        <v>7653050</v>
      </c>
    </row>
    <row r="59" spans="1:6" s="5" customFormat="1" ht="18" customHeight="1" thickTop="1">
      <c r="A59" s="13"/>
      <c r="B59" s="20"/>
      <c r="C59" s="15"/>
      <c r="D59" s="15"/>
      <c r="E59" s="15"/>
      <c r="F59" s="15"/>
    </row>
    <row r="60" spans="1:5" s="5" customFormat="1" ht="17.25" customHeight="1">
      <c r="A60" s="33" t="s">
        <v>79</v>
      </c>
      <c r="B60" s="14" t="s">
        <v>139</v>
      </c>
      <c r="C60" s="14"/>
      <c r="D60" s="2"/>
      <c r="E60" s="2"/>
    </row>
    <row r="61" spans="1:4" s="5" customFormat="1" ht="15" customHeight="1">
      <c r="A61" s="13"/>
      <c r="B61" s="20" t="s">
        <v>51</v>
      </c>
      <c r="C61" s="20"/>
      <c r="D61" s="8">
        <v>0</v>
      </c>
    </row>
    <row r="62" spans="1:5" s="5" customFormat="1" ht="15" customHeight="1">
      <c r="A62" s="13"/>
      <c r="B62" s="20"/>
      <c r="C62" s="20"/>
      <c r="D62" s="8">
        <v>0</v>
      </c>
      <c r="E62" s="8">
        <v>0</v>
      </c>
    </row>
    <row r="63" spans="1:5" s="5" customFormat="1" ht="15">
      <c r="A63" s="13"/>
      <c r="B63" s="20"/>
      <c r="C63" s="20"/>
      <c r="D63" s="8">
        <v>0</v>
      </c>
      <c r="E63" s="8">
        <v>0</v>
      </c>
    </row>
    <row r="64" spans="1:5" s="14" customFormat="1" ht="15.75" thickBot="1">
      <c r="A64" s="17"/>
      <c r="B64" s="152" t="s">
        <v>34</v>
      </c>
      <c r="C64" s="152"/>
      <c r="D64" s="46">
        <f>SUM(D61:D63)</f>
        <v>0</v>
      </c>
      <c r="E64" s="46">
        <f>SUM(E61:E63)</f>
        <v>0</v>
      </c>
    </row>
    <row r="65" spans="1:5" s="5" customFormat="1" ht="15.75" thickTop="1">
      <c r="A65" s="13"/>
      <c r="D65" s="2"/>
      <c r="E65" s="43"/>
    </row>
    <row r="66" spans="1:5" s="5" customFormat="1" ht="16.5" customHeight="1">
      <c r="A66" s="33" t="s">
        <v>81</v>
      </c>
      <c r="B66" s="14" t="s">
        <v>140</v>
      </c>
      <c r="C66" s="14"/>
      <c r="D66" s="44"/>
      <c r="E66" s="2"/>
    </row>
    <row r="67" spans="1:5" s="5" customFormat="1" ht="16.5" customHeight="1">
      <c r="A67" s="13"/>
      <c r="B67" s="20" t="s">
        <v>205</v>
      </c>
      <c r="C67" s="20"/>
      <c r="D67" s="8">
        <v>700000</v>
      </c>
      <c r="E67" s="122">
        <v>180000</v>
      </c>
    </row>
    <row r="68" spans="1:5" s="5" customFormat="1" ht="16.5" customHeight="1">
      <c r="A68" s="13"/>
      <c r="B68" s="20"/>
      <c r="C68" s="20"/>
      <c r="D68" s="8">
        <v>0</v>
      </c>
      <c r="E68" s="8">
        <v>0</v>
      </c>
    </row>
    <row r="69" spans="1:5" s="14" customFormat="1" ht="15.75" thickBot="1">
      <c r="A69" s="17"/>
      <c r="B69" s="152" t="s">
        <v>34</v>
      </c>
      <c r="C69" s="152"/>
      <c r="D69" s="46">
        <f>SUM(D67:D68)</f>
        <v>700000</v>
      </c>
      <c r="E69" s="46">
        <f>SUM(E67:E68)</f>
        <v>180000</v>
      </c>
    </row>
    <row r="70" spans="1:5" s="5" customFormat="1" ht="15.75" thickTop="1">
      <c r="A70" s="13"/>
      <c r="D70" s="3"/>
      <c r="E70" s="3"/>
    </row>
    <row r="71" spans="1:5" s="5" customFormat="1" ht="18" customHeight="1">
      <c r="A71" s="23" t="s">
        <v>80</v>
      </c>
      <c r="B71" s="24" t="s">
        <v>110</v>
      </c>
      <c r="C71" s="24"/>
      <c r="D71" s="2"/>
      <c r="E71" s="44"/>
    </row>
    <row r="72" spans="1:5" s="5" customFormat="1" ht="15" customHeight="1">
      <c r="A72" s="13"/>
      <c r="B72" s="29"/>
      <c r="C72" s="29"/>
      <c r="D72" s="8">
        <v>0</v>
      </c>
      <c r="E72" s="8">
        <v>0</v>
      </c>
    </row>
    <row r="73" spans="1:5" s="5" customFormat="1" ht="15" customHeight="1">
      <c r="A73" s="13"/>
      <c r="B73" s="29"/>
      <c r="C73" s="29"/>
      <c r="D73" s="8">
        <v>0</v>
      </c>
      <c r="E73" s="8">
        <v>0</v>
      </c>
    </row>
    <row r="74" spans="1:5" s="14" customFormat="1" ht="15.75" thickBot="1">
      <c r="A74" s="17"/>
      <c r="B74" s="152" t="s">
        <v>34</v>
      </c>
      <c r="C74" s="152"/>
      <c r="D74" s="46">
        <f>SUM(D72:D73)</f>
        <v>0</v>
      </c>
      <c r="E74" s="46">
        <f>SUM(E72:E73)</f>
        <v>0</v>
      </c>
    </row>
    <row r="75" spans="1:5" s="5" customFormat="1" ht="12" customHeight="1" thickTop="1">
      <c r="A75" s="17"/>
      <c r="B75" s="40"/>
      <c r="C75" s="40"/>
      <c r="D75" s="2"/>
      <c r="E75" s="44"/>
    </row>
    <row r="76" spans="1:5" s="5" customFormat="1" ht="16.5" customHeight="1">
      <c r="A76" s="33" t="s">
        <v>82</v>
      </c>
      <c r="B76" s="14" t="s">
        <v>113</v>
      </c>
      <c r="C76" s="14"/>
      <c r="D76" s="38"/>
      <c r="E76" s="44"/>
    </row>
    <row r="77" spans="1:5" s="5" customFormat="1" ht="15">
      <c r="A77" s="13"/>
      <c r="B77" s="29"/>
      <c r="C77" s="20"/>
      <c r="D77" s="8">
        <v>0</v>
      </c>
      <c r="E77" s="8">
        <v>0</v>
      </c>
    </row>
    <row r="78" spans="1:5" s="5" customFormat="1" ht="15">
      <c r="A78" s="13"/>
      <c r="B78" s="29"/>
      <c r="C78" s="20"/>
      <c r="D78" s="8">
        <v>0</v>
      </c>
      <c r="E78" s="8">
        <v>0</v>
      </c>
    </row>
    <row r="79" spans="1:5" s="14" customFormat="1" ht="15.75" thickBot="1">
      <c r="A79" s="17"/>
      <c r="B79" s="152" t="s">
        <v>34</v>
      </c>
      <c r="C79" s="152"/>
      <c r="D79" s="46">
        <f>SUM(D77:D78)</f>
        <v>0</v>
      </c>
      <c r="E79" s="46">
        <f>SUM(E77:E78)</f>
        <v>0</v>
      </c>
    </row>
    <row r="80" spans="1:5" s="5" customFormat="1" ht="15.75" thickTop="1">
      <c r="A80" s="13"/>
      <c r="D80" s="2"/>
      <c r="E80" s="44"/>
    </row>
    <row r="81" spans="1:5" s="5" customFormat="1" ht="16.5" customHeight="1">
      <c r="A81" s="33" t="s">
        <v>83</v>
      </c>
      <c r="B81" s="14" t="s">
        <v>12</v>
      </c>
      <c r="C81" s="14"/>
      <c r="D81" s="38"/>
      <c r="E81" s="44"/>
    </row>
    <row r="82" spans="1:6" s="5" customFormat="1" ht="15">
      <c r="A82" s="13"/>
      <c r="B82" s="20" t="s">
        <v>180</v>
      </c>
      <c r="C82" s="129"/>
      <c r="D82" s="8">
        <v>3804840</v>
      </c>
      <c r="E82" s="2">
        <v>1020815</v>
      </c>
      <c r="F82" s="8"/>
    </row>
    <row r="83" spans="1:6" s="5" customFormat="1" ht="15">
      <c r="A83" s="13"/>
      <c r="B83" s="20" t="s">
        <v>179</v>
      </c>
      <c r="C83" s="129"/>
      <c r="D83" s="8">
        <v>1024530</v>
      </c>
      <c r="E83" s="2">
        <v>3275841</v>
      </c>
      <c r="F83" s="8"/>
    </row>
    <row r="84" spans="1:6" s="5" customFormat="1" ht="15">
      <c r="A84" s="13"/>
      <c r="B84" s="5" t="s">
        <v>218</v>
      </c>
      <c r="C84" s="129"/>
      <c r="D84" s="8">
        <f>142772+362703</f>
        <v>505475</v>
      </c>
      <c r="E84" s="2"/>
      <c r="F84" s="8"/>
    </row>
    <row r="85" spans="1:6" s="5" customFormat="1" ht="15">
      <c r="A85" s="13"/>
      <c r="B85" s="5" t="s">
        <v>202</v>
      </c>
      <c r="C85" s="20"/>
      <c r="D85" s="8">
        <v>0</v>
      </c>
      <c r="E85" s="8">
        <v>92</v>
      </c>
      <c r="F85" s="8"/>
    </row>
    <row r="86" spans="1:5" s="14" customFormat="1" ht="15.75" thickBot="1">
      <c r="A86" s="17"/>
      <c r="B86" s="152" t="s">
        <v>34</v>
      </c>
      <c r="C86" s="152"/>
      <c r="D86" s="46">
        <f>SUM(D82:D85)</f>
        <v>5334845</v>
      </c>
      <c r="E86" s="46">
        <f>SUM(E82:E85)</f>
        <v>4296748</v>
      </c>
    </row>
    <row r="87" spans="1:5" s="14" customFormat="1" ht="15.75" thickTop="1">
      <c r="A87" s="17"/>
      <c r="B87" s="40"/>
      <c r="C87" s="40"/>
      <c r="D87" s="41"/>
      <c r="E87" s="41"/>
    </row>
    <row r="88" spans="1:5" s="5" customFormat="1" ht="15">
      <c r="A88" s="33" t="s">
        <v>84</v>
      </c>
      <c r="B88" s="14" t="s">
        <v>14</v>
      </c>
      <c r="C88" s="14"/>
      <c r="D88" s="44"/>
      <c r="E88" s="2"/>
    </row>
    <row r="89" spans="1:5" s="5" customFormat="1" ht="16.5" customHeight="1">
      <c r="A89" s="13"/>
      <c r="B89" s="25" t="s">
        <v>192</v>
      </c>
      <c r="C89" s="20"/>
      <c r="D89" s="8">
        <f>+D47</f>
        <v>1272000</v>
      </c>
      <c r="E89" s="8">
        <f>+E47</f>
        <v>155700</v>
      </c>
    </row>
    <row r="90" spans="1:5" s="5" customFormat="1" ht="16.5" customHeight="1">
      <c r="A90" s="13"/>
      <c r="B90" s="26" t="s">
        <v>193</v>
      </c>
      <c r="C90" s="20"/>
      <c r="D90" s="8">
        <f>+D48</f>
        <v>804020</v>
      </c>
      <c r="E90" s="8">
        <f>+E48</f>
        <v>353034</v>
      </c>
    </row>
    <row r="91" spans="1:5" s="5" customFormat="1" ht="16.5" customHeight="1">
      <c r="A91" s="13"/>
      <c r="B91" s="25" t="s">
        <v>198</v>
      </c>
      <c r="C91" s="20"/>
      <c r="D91" s="8">
        <v>0</v>
      </c>
      <c r="E91" s="127">
        <v>0</v>
      </c>
    </row>
    <row r="92" spans="1:5" s="5" customFormat="1" ht="16.5" customHeight="1">
      <c r="A92" s="13"/>
      <c r="B92" s="26" t="s">
        <v>200</v>
      </c>
      <c r="C92" s="20"/>
      <c r="D92" s="8">
        <v>0</v>
      </c>
      <c r="E92" s="8">
        <v>0</v>
      </c>
    </row>
    <row r="93" spans="1:5" s="5" customFormat="1" ht="16.5" customHeight="1">
      <c r="A93" s="13"/>
      <c r="B93" s="20" t="s">
        <v>182</v>
      </c>
      <c r="C93" s="20"/>
      <c r="D93" s="8">
        <v>48250</v>
      </c>
      <c r="E93" s="8">
        <f>+E51</f>
        <v>0</v>
      </c>
    </row>
    <row r="94" spans="1:5" s="5" customFormat="1" ht="16.5" customHeight="1">
      <c r="A94" s="13"/>
      <c r="B94" s="5" t="s">
        <v>183</v>
      </c>
      <c r="C94" s="20"/>
      <c r="D94" s="8">
        <v>30131</v>
      </c>
      <c r="E94" s="116">
        <v>15940</v>
      </c>
    </row>
    <row r="95" spans="1:5" s="5" customFormat="1" ht="16.5" customHeight="1">
      <c r="A95" s="13" t="s">
        <v>194</v>
      </c>
      <c r="B95" s="25" t="s">
        <v>204</v>
      </c>
      <c r="C95" s="20"/>
      <c r="D95" s="8">
        <v>0</v>
      </c>
      <c r="E95" s="116">
        <v>0</v>
      </c>
    </row>
    <row r="96" spans="1:5" s="5" customFormat="1" ht="16.5" customHeight="1">
      <c r="A96" s="13"/>
      <c r="B96" s="25" t="s">
        <v>217</v>
      </c>
      <c r="C96" s="20"/>
      <c r="D96" s="8"/>
      <c r="E96" s="116"/>
    </row>
    <row r="97" spans="1:5" s="5" customFormat="1" ht="16.5" customHeight="1">
      <c r="A97" s="13"/>
      <c r="B97" s="25" t="s">
        <v>207</v>
      </c>
      <c r="C97" s="20"/>
      <c r="D97" s="8">
        <v>3000</v>
      </c>
      <c r="E97" s="116">
        <v>2905</v>
      </c>
    </row>
    <row r="98" spans="1:5" s="5" customFormat="1" ht="16.5" customHeight="1">
      <c r="A98" s="13"/>
      <c r="B98" s="25" t="s">
        <v>206</v>
      </c>
      <c r="C98" s="20"/>
      <c r="D98" s="8">
        <v>4000</v>
      </c>
      <c r="E98" s="116">
        <v>21076</v>
      </c>
    </row>
    <row r="99" spans="1:5" s="5" customFormat="1" ht="15">
      <c r="A99" s="33"/>
      <c r="B99" s="5" t="s">
        <v>184</v>
      </c>
      <c r="D99" s="8">
        <v>4500</v>
      </c>
      <c r="E99" s="116">
        <v>8174</v>
      </c>
    </row>
    <row r="100" spans="1:5" s="5" customFormat="1" ht="15">
      <c r="A100" s="33"/>
      <c r="B100" s="5" t="s">
        <v>195</v>
      </c>
      <c r="D100" s="8">
        <v>5500</v>
      </c>
      <c r="E100" s="8">
        <v>0</v>
      </c>
    </row>
    <row r="101" spans="1:5" s="5" customFormat="1" ht="17.25" customHeight="1" hidden="1">
      <c r="A101" s="13"/>
      <c r="B101" s="20" t="s">
        <v>185</v>
      </c>
      <c r="C101" s="20"/>
      <c r="D101" s="8">
        <v>0</v>
      </c>
      <c r="E101" s="8">
        <v>0</v>
      </c>
    </row>
    <row r="102" spans="1:6" s="5" customFormat="1" ht="16.5" customHeight="1">
      <c r="A102" s="13"/>
      <c r="B102" s="20" t="s">
        <v>186</v>
      </c>
      <c r="C102" s="20"/>
      <c r="D102" s="8">
        <f>714+9100</f>
        <v>9814</v>
      </c>
      <c r="E102" s="8">
        <f>29400+188675</f>
        <v>218075</v>
      </c>
      <c r="F102" s="21"/>
    </row>
    <row r="103" spans="1:6" s="14" customFormat="1" ht="15.75" thickBot="1">
      <c r="A103" s="17"/>
      <c r="B103" s="152" t="s">
        <v>34</v>
      </c>
      <c r="C103" s="152"/>
      <c r="D103" s="85">
        <f>SUM(D89:D102)</f>
        <v>2181215</v>
      </c>
      <c r="E103" s="46">
        <f>SUM(E89:E102)</f>
        <v>774904</v>
      </c>
      <c r="F103" s="19"/>
    </row>
    <row r="104" spans="1:5" s="5" customFormat="1" ht="12" customHeight="1" thickTop="1">
      <c r="A104" s="13"/>
      <c r="D104" s="2"/>
      <c r="E104" s="2"/>
    </row>
    <row r="105" spans="1:5" s="5" customFormat="1" ht="15">
      <c r="A105" s="33" t="s">
        <v>85</v>
      </c>
      <c r="B105" s="14" t="s">
        <v>114</v>
      </c>
      <c r="C105" s="14"/>
      <c r="D105" s="2"/>
      <c r="E105" s="2"/>
    </row>
    <row r="106" spans="1:5" s="5" customFormat="1" ht="15" customHeight="1">
      <c r="A106" s="13"/>
      <c r="B106" s="5" t="s">
        <v>1</v>
      </c>
      <c r="C106" s="27"/>
      <c r="D106" s="8">
        <v>193000</v>
      </c>
      <c r="E106" s="122">
        <v>18500</v>
      </c>
    </row>
    <row r="107" spans="1:5" s="5" customFormat="1" ht="15">
      <c r="A107" s="13"/>
      <c r="B107" s="20" t="s">
        <v>138</v>
      </c>
      <c r="C107" s="20"/>
      <c r="D107" s="116">
        <f>507703-3528</f>
        <v>504175</v>
      </c>
      <c r="E107" s="118">
        <f>+E84</f>
        <v>0</v>
      </c>
    </row>
    <row r="108" spans="1:5" s="5" customFormat="1" ht="15" customHeight="1">
      <c r="A108" s="13"/>
      <c r="B108" s="20" t="s">
        <v>56</v>
      </c>
      <c r="C108" s="27"/>
      <c r="D108" s="8">
        <f>+D55/2</f>
        <v>425303</v>
      </c>
      <c r="E108" s="8">
        <f>+E55</f>
        <v>848626</v>
      </c>
    </row>
    <row r="109" spans="1:5" s="5" customFormat="1" ht="15.75" customHeight="1">
      <c r="A109" s="13"/>
      <c r="B109" s="20" t="s">
        <v>46</v>
      </c>
      <c r="C109" s="27"/>
      <c r="D109" s="8">
        <f>+D54/2</f>
        <v>286150.5</v>
      </c>
      <c r="E109" s="8">
        <f>+E54</f>
        <v>475488</v>
      </c>
    </row>
    <row r="110" spans="1:5" s="5" customFormat="1" ht="15.75" customHeight="1">
      <c r="A110" s="13"/>
      <c r="B110" s="20" t="s">
        <v>47</v>
      </c>
      <c r="C110" s="27"/>
      <c r="D110" s="8">
        <f>+D53/2</f>
        <v>286745.5</v>
      </c>
      <c r="E110" s="8">
        <f>+E53</f>
        <v>960669</v>
      </c>
    </row>
    <row r="111" spans="1:5" s="5" customFormat="1" ht="15.75" customHeight="1">
      <c r="A111" s="13"/>
      <c r="B111" s="20" t="s">
        <v>216</v>
      </c>
      <c r="C111" s="27"/>
      <c r="D111" s="8">
        <v>450000</v>
      </c>
      <c r="E111" s="8">
        <f>+E69</f>
        <v>180000</v>
      </c>
    </row>
    <row r="112" spans="1:5" s="5" customFormat="1" ht="15.75" customHeight="1">
      <c r="A112" s="13"/>
      <c r="B112" s="20" t="s">
        <v>44</v>
      </c>
      <c r="C112" s="27"/>
      <c r="D112" s="8">
        <v>1510113</v>
      </c>
      <c r="E112" s="118">
        <v>1104155</v>
      </c>
    </row>
    <row r="113" spans="1:5" s="5" customFormat="1" ht="15.75" customHeight="1">
      <c r="A113" s="13"/>
      <c r="B113" s="20" t="s">
        <v>142</v>
      </c>
      <c r="C113" s="27"/>
      <c r="D113" s="8">
        <f>+D57</f>
        <v>215246</v>
      </c>
      <c r="E113" s="8">
        <f>+E57</f>
        <v>460038</v>
      </c>
    </row>
    <row r="114" spans="1:5" s="5" customFormat="1" ht="14.25" customHeight="1">
      <c r="A114" s="13"/>
      <c r="B114" s="20" t="s">
        <v>134</v>
      </c>
      <c r="C114" s="20"/>
      <c r="D114" s="8">
        <f>+D56</f>
        <v>4644000</v>
      </c>
      <c r="E114" s="8">
        <f>+E56</f>
        <v>4388000</v>
      </c>
    </row>
    <row r="115" spans="1:5" s="5" customFormat="1" ht="16.5" customHeight="1">
      <c r="A115" s="13"/>
      <c r="B115" s="20" t="s">
        <v>62</v>
      </c>
      <c r="C115" s="20"/>
      <c r="D115" s="8">
        <f>29050+3528</f>
        <v>32578</v>
      </c>
      <c r="E115" s="8">
        <f>+E43</f>
        <v>459352</v>
      </c>
    </row>
    <row r="116" spans="1:5" s="14" customFormat="1" ht="15.75" thickBot="1">
      <c r="A116" s="17"/>
      <c r="B116" s="152" t="s">
        <v>34</v>
      </c>
      <c r="C116" s="152"/>
      <c r="D116" s="46">
        <f>SUM(D106:D115)</f>
        <v>8547311</v>
      </c>
      <c r="E116" s="46">
        <f>SUM(E106:E115)</f>
        <v>8894828</v>
      </c>
    </row>
    <row r="117" spans="1:5" s="5" customFormat="1" ht="15.75" customHeight="1" thickTop="1">
      <c r="A117" s="13"/>
      <c r="D117" s="2"/>
      <c r="E117" s="2"/>
    </row>
    <row r="118" spans="1:5" s="5" customFormat="1" ht="16.5" customHeight="1">
      <c r="A118" s="33" t="s">
        <v>115</v>
      </c>
      <c r="B118" s="14" t="s">
        <v>116</v>
      </c>
      <c r="C118" s="14"/>
      <c r="D118" s="2"/>
      <c r="E118" s="2"/>
    </row>
    <row r="119" spans="1:5" s="5" customFormat="1" ht="15">
      <c r="A119" s="33"/>
      <c r="B119" s="20" t="s">
        <v>45</v>
      </c>
      <c r="C119" s="27"/>
      <c r="D119" s="8">
        <v>0</v>
      </c>
      <c r="E119" s="8">
        <v>15500</v>
      </c>
    </row>
    <row r="120" spans="1:5" s="5" customFormat="1" ht="15">
      <c r="A120" s="13"/>
      <c r="B120" s="20" t="s">
        <v>47</v>
      </c>
      <c r="C120" s="20"/>
      <c r="D120" s="8">
        <v>0</v>
      </c>
      <c r="E120" s="8">
        <v>0</v>
      </c>
    </row>
    <row r="121" spans="1:5" s="5" customFormat="1" ht="15">
      <c r="A121" s="13"/>
      <c r="B121" s="20" t="s">
        <v>138</v>
      </c>
      <c r="C121" s="20"/>
      <c r="D121" s="8">
        <v>0</v>
      </c>
      <c r="E121" s="8">
        <v>0</v>
      </c>
    </row>
    <row r="122" spans="1:5" s="5" customFormat="1" ht="15">
      <c r="A122" s="13"/>
      <c r="B122" s="20" t="s">
        <v>216</v>
      </c>
      <c r="C122" s="20"/>
      <c r="D122" s="8"/>
      <c r="E122" s="8"/>
    </row>
    <row r="123" spans="1:5" s="5" customFormat="1" ht="15">
      <c r="A123" s="13"/>
      <c r="B123" s="20" t="s">
        <v>44</v>
      </c>
      <c r="D123" s="8">
        <v>0</v>
      </c>
      <c r="E123" s="8">
        <v>0</v>
      </c>
    </row>
    <row r="124" spans="1:5" s="5" customFormat="1" ht="16.5" customHeight="1">
      <c r="A124" s="13"/>
      <c r="B124" s="150" t="s">
        <v>62</v>
      </c>
      <c r="C124" s="150"/>
      <c r="D124" s="8">
        <v>0</v>
      </c>
      <c r="E124" s="8">
        <v>0</v>
      </c>
    </row>
    <row r="125" spans="1:5" s="14" customFormat="1" ht="15.75" thickBot="1">
      <c r="A125" s="17"/>
      <c r="B125" s="152" t="s">
        <v>34</v>
      </c>
      <c r="C125" s="152"/>
      <c r="D125" s="46">
        <f>SUM(D119:D124)</f>
        <v>0</v>
      </c>
      <c r="E125" s="46">
        <f>SUM(E119:E124)</f>
        <v>15500</v>
      </c>
    </row>
    <row r="126" spans="1:5" s="5" customFormat="1" ht="15" customHeight="1" thickTop="1">
      <c r="A126" s="13"/>
      <c r="D126" s="3"/>
      <c r="E126" s="3"/>
    </row>
    <row r="127" spans="1:5" s="5" customFormat="1" ht="15">
      <c r="A127" s="33" t="s">
        <v>86</v>
      </c>
      <c r="B127" s="14" t="s">
        <v>119</v>
      </c>
      <c r="C127" s="14"/>
      <c r="D127" s="2"/>
      <c r="E127" s="44"/>
    </row>
    <row r="128" spans="1:5" s="5" customFormat="1" ht="15">
      <c r="A128" s="13"/>
      <c r="B128" s="20" t="s">
        <v>45</v>
      </c>
      <c r="C128" s="27"/>
      <c r="D128" s="8">
        <v>0</v>
      </c>
      <c r="E128" s="8">
        <v>0</v>
      </c>
    </row>
    <row r="129" spans="1:5" s="5" customFormat="1" ht="15">
      <c r="A129" s="13"/>
      <c r="B129" s="20" t="s">
        <v>56</v>
      </c>
      <c r="C129" s="27"/>
      <c r="D129" s="8">
        <v>0</v>
      </c>
      <c r="E129" s="8">
        <v>0</v>
      </c>
    </row>
    <row r="130" spans="1:5" s="5" customFormat="1" ht="15">
      <c r="A130" s="13"/>
      <c r="B130" s="20" t="s">
        <v>46</v>
      </c>
      <c r="C130" s="27"/>
      <c r="D130" s="8">
        <v>0</v>
      </c>
      <c r="E130" s="8">
        <v>0</v>
      </c>
    </row>
    <row r="131" spans="1:5" s="5" customFormat="1" ht="15">
      <c r="A131" s="13"/>
      <c r="B131" s="20" t="s">
        <v>216</v>
      </c>
      <c r="C131" s="27"/>
      <c r="D131" s="8">
        <v>81000</v>
      </c>
      <c r="E131" s="8"/>
    </row>
    <row r="132" spans="1:5" s="5" customFormat="1" ht="15">
      <c r="A132" s="13"/>
      <c r="B132" s="20" t="s">
        <v>58</v>
      </c>
      <c r="C132" s="27"/>
      <c r="D132" s="8">
        <v>0</v>
      </c>
      <c r="E132" s="8">
        <v>0</v>
      </c>
    </row>
    <row r="133" spans="1:5" s="5" customFormat="1" ht="15">
      <c r="A133" s="13"/>
      <c r="B133" s="20" t="s">
        <v>44</v>
      </c>
      <c r="C133" s="20"/>
      <c r="D133" s="8">
        <v>160000</v>
      </c>
      <c r="E133" s="8">
        <v>0</v>
      </c>
    </row>
    <row r="134" spans="1:5" s="5" customFormat="1" ht="16.5" customHeight="1">
      <c r="A134" s="13"/>
      <c r="B134" s="150" t="s">
        <v>62</v>
      </c>
      <c r="C134" s="150"/>
      <c r="D134" s="8">
        <v>0</v>
      </c>
      <c r="E134" s="8">
        <v>0</v>
      </c>
    </row>
    <row r="135" spans="1:5" s="14" customFormat="1" ht="15.75" thickBot="1">
      <c r="A135" s="17"/>
      <c r="B135" s="152" t="s">
        <v>34</v>
      </c>
      <c r="C135" s="152"/>
      <c r="D135" s="46">
        <f>SUM(D128:D134)</f>
        <v>241000</v>
      </c>
      <c r="E135" s="46">
        <f>SUM(E128:E134)</f>
        <v>0</v>
      </c>
    </row>
    <row r="136" spans="1:5" s="5" customFormat="1" ht="15.75" customHeight="1" thickTop="1">
      <c r="A136" s="13"/>
      <c r="D136" s="2"/>
      <c r="E136" s="2"/>
    </row>
    <row r="137" spans="1:5" s="5" customFormat="1" ht="15">
      <c r="A137" s="33" t="s">
        <v>87</v>
      </c>
      <c r="B137" s="14" t="s">
        <v>117</v>
      </c>
      <c r="C137" s="14"/>
      <c r="D137" s="2"/>
      <c r="E137" s="2"/>
    </row>
    <row r="138" spans="1:5" s="5" customFormat="1" ht="18" customHeight="1">
      <c r="A138" s="13"/>
      <c r="B138" s="20" t="s">
        <v>45</v>
      </c>
      <c r="C138" s="27"/>
      <c r="D138" s="8">
        <v>0</v>
      </c>
      <c r="E138" s="8">
        <v>0</v>
      </c>
    </row>
    <row r="139" spans="1:5" s="5" customFormat="1" ht="15">
      <c r="A139" s="13"/>
      <c r="B139" s="20" t="s">
        <v>56</v>
      </c>
      <c r="C139" s="27"/>
      <c r="D139" s="8">
        <v>0</v>
      </c>
      <c r="E139" s="8">
        <v>0</v>
      </c>
    </row>
    <row r="140" spans="1:5" s="5" customFormat="1" ht="15">
      <c r="A140" s="13"/>
      <c r="B140" s="20" t="s">
        <v>216</v>
      </c>
      <c r="C140" s="27"/>
      <c r="D140" s="8">
        <v>24500</v>
      </c>
      <c r="E140" s="8"/>
    </row>
    <row r="141" spans="1:5" s="5" customFormat="1" ht="15">
      <c r="A141" s="13"/>
      <c r="B141" s="20" t="s">
        <v>46</v>
      </c>
      <c r="C141" s="27"/>
      <c r="D141" s="8">
        <v>0</v>
      </c>
      <c r="E141" s="8">
        <v>0</v>
      </c>
    </row>
    <row r="142" spans="1:5" s="5" customFormat="1" ht="15" customHeight="1">
      <c r="A142" s="13"/>
      <c r="B142" s="150" t="s">
        <v>62</v>
      </c>
      <c r="C142" s="150"/>
      <c r="D142" s="8">
        <v>0</v>
      </c>
      <c r="E142" s="8">
        <v>0</v>
      </c>
    </row>
    <row r="143" spans="1:6" s="5" customFormat="1" ht="15">
      <c r="A143" s="13"/>
      <c r="B143" s="20" t="s">
        <v>44</v>
      </c>
      <c r="C143" s="20"/>
      <c r="D143" s="8">
        <v>110000</v>
      </c>
      <c r="E143" s="119">
        <v>0</v>
      </c>
      <c r="F143" s="21"/>
    </row>
    <row r="144" spans="1:5" s="14" customFormat="1" ht="18.75" customHeight="1" thickBot="1">
      <c r="A144" s="17"/>
      <c r="B144" s="152" t="s">
        <v>34</v>
      </c>
      <c r="C144" s="152"/>
      <c r="D144" s="46">
        <f>SUM(D138:D143)</f>
        <v>134500</v>
      </c>
      <c r="E144" s="46">
        <f>SUM(E138:E143)</f>
        <v>0</v>
      </c>
    </row>
    <row r="145" spans="1:5" s="5" customFormat="1" ht="16.5" customHeight="1" thickTop="1">
      <c r="A145" s="33" t="s">
        <v>88</v>
      </c>
      <c r="B145" s="14" t="s">
        <v>118</v>
      </c>
      <c r="C145" s="14"/>
      <c r="D145" s="2"/>
      <c r="E145" s="2"/>
    </row>
    <row r="146" spans="1:5" s="5" customFormat="1" ht="18" customHeight="1">
      <c r="A146" s="13"/>
      <c r="B146" s="20" t="s">
        <v>45</v>
      </c>
      <c r="C146" s="27"/>
      <c r="D146" s="8"/>
      <c r="E146" s="8">
        <v>0</v>
      </c>
    </row>
    <row r="147" spans="1:5" s="5" customFormat="1" ht="18" customHeight="1">
      <c r="A147" s="13"/>
      <c r="B147" s="20" t="s">
        <v>56</v>
      </c>
      <c r="C147" s="27"/>
      <c r="D147" s="8"/>
      <c r="E147" s="8">
        <v>0</v>
      </c>
    </row>
    <row r="148" spans="1:5" s="5" customFormat="1" ht="18" customHeight="1">
      <c r="A148" s="13"/>
      <c r="B148" s="20" t="s">
        <v>216</v>
      </c>
      <c r="C148" s="27"/>
      <c r="D148" s="8"/>
      <c r="E148" s="8"/>
    </row>
    <row r="149" spans="1:5" s="5" customFormat="1" ht="18" customHeight="1">
      <c r="A149" s="13"/>
      <c r="B149" s="20" t="s">
        <v>46</v>
      </c>
      <c r="C149" s="27"/>
      <c r="D149" s="8"/>
      <c r="E149" s="8">
        <v>0</v>
      </c>
    </row>
    <row r="150" spans="1:5" s="5" customFormat="1" ht="18" customHeight="1">
      <c r="A150" s="13"/>
      <c r="B150" s="20" t="s">
        <v>44</v>
      </c>
      <c r="C150" s="20"/>
      <c r="D150" s="8"/>
      <c r="E150" s="8">
        <v>0</v>
      </c>
    </row>
    <row r="151" spans="1:5" s="5" customFormat="1" ht="18" customHeight="1">
      <c r="A151" s="13"/>
      <c r="B151" s="150" t="s">
        <v>62</v>
      </c>
      <c r="C151" s="150"/>
      <c r="D151" s="8">
        <v>0</v>
      </c>
      <c r="E151" s="8">
        <v>0</v>
      </c>
    </row>
    <row r="152" spans="1:5" s="14" customFormat="1" ht="18" customHeight="1" thickBot="1">
      <c r="A152" s="17"/>
      <c r="B152" s="152" t="s">
        <v>34</v>
      </c>
      <c r="C152" s="152"/>
      <c r="D152" s="46">
        <f>SUM(D146:D151)</f>
        <v>0</v>
      </c>
      <c r="E152" s="46">
        <f>SUM(E146:E151)</f>
        <v>0</v>
      </c>
    </row>
    <row r="153" spans="1:5" s="5" customFormat="1" ht="9.75" customHeight="1" thickTop="1">
      <c r="A153" s="13"/>
      <c r="D153" s="2"/>
      <c r="E153" s="2"/>
    </row>
    <row r="154" spans="1:5" s="5" customFormat="1" ht="15.75" customHeight="1">
      <c r="A154" s="33" t="s">
        <v>89</v>
      </c>
      <c r="B154" s="14" t="s">
        <v>120</v>
      </c>
      <c r="C154" s="14"/>
      <c r="D154" s="2"/>
      <c r="E154" s="2"/>
    </row>
    <row r="155" spans="1:5" s="5" customFormat="1" ht="15" customHeight="1">
      <c r="A155" s="13"/>
      <c r="B155" s="20" t="s">
        <v>1</v>
      </c>
      <c r="C155" s="20"/>
      <c r="D155" s="8">
        <v>0</v>
      </c>
      <c r="E155" s="8">
        <v>0</v>
      </c>
    </row>
    <row r="156" spans="1:5" s="5" customFormat="1" ht="16.5" customHeight="1">
      <c r="A156" s="13"/>
      <c r="B156" s="20" t="s">
        <v>70</v>
      </c>
      <c r="C156" s="27"/>
      <c r="D156" s="8">
        <v>0</v>
      </c>
      <c r="E156" s="8">
        <v>0</v>
      </c>
    </row>
    <row r="157" spans="1:5" s="5" customFormat="1" ht="16.5" customHeight="1">
      <c r="A157" s="13"/>
      <c r="B157" s="20" t="s">
        <v>216</v>
      </c>
      <c r="C157" s="27"/>
      <c r="D157" s="8"/>
      <c r="E157" s="8"/>
    </row>
    <row r="158" spans="1:5" s="5" customFormat="1" ht="16.5" customHeight="1">
      <c r="A158" s="13"/>
      <c r="B158" s="20" t="s">
        <v>44</v>
      </c>
      <c r="C158" s="20"/>
      <c r="D158" s="8">
        <v>0</v>
      </c>
      <c r="E158" s="122">
        <v>0</v>
      </c>
    </row>
    <row r="159" spans="1:5" s="5" customFormat="1" ht="15">
      <c r="A159" s="13"/>
      <c r="B159" s="20" t="s">
        <v>56</v>
      </c>
      <c r="D159" s="8">
        <v>0</v>
      </c>
      <c r="E159" s="8">
        <v>0</v>
      </c>
    </row>
    <row r="160" spans="1:5" s="5" customFormat="1" ht="15">
      <c r="A160" s="13"/>
      <c r="B160" s="20" t="s">
        <v>17</v>
      </c>
      <c r="D160" s="8">
        <v>0</v>
      </c>
      <c r="E160" s="8">
        <v>0</v>
      </c>
    </row>
    <row r="161" spans="1:5" s="14" customFormat="1" ht="15.75" thickBot="1">
      <c r="A161" s="17"/>
      <c r="B161" s="152" t="s">
        <v>34</v>
      </c>
      <c r="C161" s="152"/>
      <c r="D161" s="46">
        <f>SUM(D155:D160)</f>
        <v>0</v>
      </c>
      <c r="E161" s="46">
        <f>SUM(E155:E160)</f>
        <v>0</v>
      </c>
    </row>
    <row r="162" spans="1:5" s="5" customFormat="1" ht="10.5" customHeight="1" thickTop="1">
      <c r="A162" s="13"/>
      <c r="D162" s="2"/>
      <c r="E162" s="44"/>
    </row>
    <row r="163" spans="1:5" s="5" customFormat="1" ht="15">
      <c r="A163" s="33" t="s">
        <v>90</v>
      </c>
      <c r="B163" s="14" t="s">
        <v>121</v>
      </c>
      <c r="C163" s="14"/>
      <c r="D163" s="2"/>
      <c r="E163" s="44"/>
    </row>
    <row r="164" spans="1:5" s="5" customFormat="1" ht="15">
      <c r="A164" s="33"/>
      <c r="B164" s="20" t="s">
        <v>1</v>
      </c>
      <c r="C164" s="14"/>
      <c r="D164" s="44">
        <v>0</v>
      </c>
      <c r="E164" s="44">
        <v>0</v>
      </c>
    </row>
    <row r="165" spans="1:5" s="5" customFormat="1" ht="15">
      <c r="A165" s="33"/>
      <c r="B165" s="20" t="s">
        <v>70</v>
      </c>
      <c r="C165" s="14"/>
      <c r="D165" s="44"/>
      <c r="E165" s="44"/>
    </row>
    <row r="166" spans="1:5" s="5" customFormat="1" ht="15">
      <c r="A166" s="33"/>
      <c r="B166" s="20" t="s">
        <v>216</v>
      </c>
      <c r="C166" s="14"/>
      <c r="D166" s="44"/>
      <c r="E166" s="44"/>
    </row>
    <row r="167" spans="1:5" s="5" customFormat="1" ht="15">
      <c r="A167" s="33"/>
      <c r="B167" s="20" t="s">
        <v>44</v>
      </c>
      <c r="C167" s="14"/>
      <c r="D167" s="44">
        <v>25000</v>
      </c>
      <c r="E167" s="44"/>
    </row>
    <row r="168" spans="1:5" s="5" customFormat="1" ht="15">
      <c r="A168" s="33"/>
      <c r="B168" s="20" t="s">
        <v>56</v>
      </c>
      <c r="C168" s="14"/>
      <c r="D168" s="44">
        <v>0</v>
      </c>
      <c r="E168" s="44">
        <v>0</v>
      </c>
    </row>
    <row r="169" spans="1:5" s="5" customFormat="1" ht="15">
      <c r="A169" s="13"/>
      <c r="B169" s="20" t="s">
        <v>17</v>
      </c>
      <c r="C169" s="20"/>
      <c r="D169" s="44">
        <v>0</v>
      </c>
      <c r="E169" s="44">
        <v>292755</v>
      </c>
    </row>
    <row r="170" spans="1:5" s="14" customFormat="1" ht="15.75" thickBot="1">
      <c r="A170" s="17"/>
      <c r="B170" s="152" t="s">
        <v>34</v>
      </c>
      <c r="C170" s="152"/>
      <c r="D170" s="46">
        <f>SUM(D164:D169)</f>
        <v>25000</v>
      </c>
      <c r="E170" s="46">
        <f>SUM(E164:E169)</f>
        <v>292755</v>
      </c>
    </row>
    <row r="171" spans="1:5" s="5" customFormat="1" ht="14.25" customHeight="1" thickTop="1">
      <c r="A171" s="13"/>
      <c r="D171" s="2"/>
      <c r="E171" s="44"/>
    </row>
    <row r="172" spans="1:2" s="14" customFormat="1" ht="15">
      <c r="A172" s="23" t="s">
        <v>91</v>
      </c>
      <c r="B172" s="14" t="s">
        <v>122</v>
      </c>
    </row>
    <row r="173" spans="1:2" s="14" customFormat="1" ht="15">
      <c r="A173" s="23"/>
      <c r="B173" s="20" t="s">
        <v>1</v>
      </c>
    </row>
    <row r="174" spans="1:3" s="14" customFormat="1" ht="15">
      <c r="A174" s="23"/>
      <c r="B174" s="20" t="s">
        <v>138</v>
      </c>
      <c r="C174" s="20"/>
    </row>
    <row r="175" spans="1:5" s="14" customFormat="1" ht="15">
      <c r="A175" s="23"/>
      <c r="B175" s="20" t="s">
        <v>44</v>
      </c>
      <c r="D175" s="8">
        <v>40000</v>
      </c>
      <c r="E175" s="44">
        <v>0</v>
      </c>
    </row>
    <row r="176" spans="1:5" s="14" customFormat="1" ht="15">
      <c r="A176" s="23"/>
      <c r="B176" s="20" t="s">
        <v>70</v>
      </c>
      <c r="D176" s="8">
        <v>335075</v>
      </c>
      <c r="E176" s="44"/>
    </row>
    <row r="177" spans="1:5" s="14" customFormat="1" ht="15">
      <c r="A177" s="23"/>
      <c r="B177" s="20" t="s">
        <v>216</v>
      </c>
      <c r="D177" s="8">
        <f>24000+70500+50000</f>
        <v>144500</v>
      </c>
      <c r="E177" s="44"/>
    </row>
    <row r="178" spans="1:5" s="5" customFormat="1" ht="15">
      <c r="A178" s="13"/>
      <c r="B178" s="150" t="s">
        <v>53</v>
      </c>
      <c r="C178" s="150"/>
      <c r="D178" s="8">
        <f>+D55/2</f>
        <v>425303</v>
      </c>
      <c r="E178" s="44">
        <v>0</v>
      </c>
    </row>
    <row r="179" spans="1:5" s="5" customFormat="1" ht="15">
      <c r="A179" s="13"/>
      <c r="B179" s="150" t="s">
        <v>46</v>
      </c>
      <c r="C179" s="150"/>
      <c r="D179" s="8">
        <f>+D54/2</f>
        <v>286150.5</v>
      </c>
      <c r="E179" s="44">
        <v>0</v>
      </c>
    </row>
    <row r="180" spans="1:5" s="5" customFormat="1" ht="15">
      <c r="A180" s="13"/>
      <c r="B180" s="20" t="s">
        <v>47</v>
      </c>
      <c r="C180" s="20"/>
      <c r="D180" s="8">
        <f>+D53/2</f>
        <v>286745.5</v>
      </c>
      <c r="E180" s="44"/>
    </row>
    <row r="181" spans="1:6" s="5" customFormat="1" ht="15.75" thickBot="1">
      <c r="A181" s="17"/>
      <c r="B181" s="152" t="s">
        <v>34</v>
      </c>
      <c r="C181" s="152"/>
      <c r="D181" s="46">
        <f>SUM(D173:D180)</f>
        <v>1517774</v>
      </c>
      <c r="E181" s="46">
        <f>SUM(E175:E179)</f>
        <v>0</v>
      </c>
      <c r="F181" s="14"/>
    </row>
    <row r="182" spans="1:5" s="5" customFormat="1" ht="14.25" customHeight="1" thickTop="1">
      <c r="A182" s="13"/>
      <c r="D182" s="2"/>
      <c r="E182" s="44"/>
    </row>
    <row r="183" spans="1:5" s="5" customFormat="1" ht="15">
      <c r="A183" s="33" t="s">
        <v>123</v>
      </c>
      <c r="B183" s="14" t="s">
        <v>124</v>
      </c>
      <c r="D183" s="2"/>
      <c r="E183" s="2"/>
    </row>
    <row r="184" spans="1:6" s="5" customFormat="1" ht="15">
      <c r="A184" s="13"/>
      <c r="B184" s="20" t="s">
        <v>180</v>
      </c>
      <c r="C184" s="20"/>
      <c r="D184" s="8">
        <f>+D82</f>
        <v>3804840</v>
      </c>
      <c r="E184" s="8">
        <f>+E82</f>
        <v>1020815</v>
      </c>
      <c r="F184" s="21"/>
    </row>
    <row r="185" spans="1:6" s="5" customFormat="1" ht="15">
      <c r="A185" s="13"/>
      <c r="B185" s="20" t="s">
        <v>179</v>
      </c>
      <c r="C185" s="20"/>
      <c r="D185" s="45">
        <f>+D83</f>
        <v>1024530</v>
      </c>
      <c r="E185" s="8">
        <f>+E83</f>
        <v>3275841</v>
      </c>
      <c r="F185" s="21"/>
    </row>
    <row r="186" spans="1:6" s="5" customFormat="1" ht="15">
      <c r="A186" s="13"/>
      <c r="B186" s="150" t="s">
        <v>53</v>
      </c>
      <c r="C186" s="150"/>
      <c r="D186" s="45">
        <v>0</v>
      </c>
      <c r="E186" s="8">
        <v>0</v>
      </c>
      <c r="F186" s="21"/>
    </row>
    <row r="187" spans="1:6" s="5" customFormat="1" ht="15">
      <c r="A187" s="13"/>
      <c r="B187" s="20" t="s">
        <v>70</v>
      </c>
      <c r="C187" s="20"/>
      <c r="D187" s="45">
        <v>0</v>
      </c>
      <c r="E187" s="8">
        <v>0</v>
      </c>
      <c r="F187" s="21"/>
    </row>
    <row r="188" spans="1:6" s="5" customFormat="1" ht="15">
      <c r="A188" s="13"/>
      <c r="B188" s="150" t="s">
        <v>46</v>
      </c>
      <c r="C188" s="150"/>
      <c r="D188" s="45">
        <v>0</v>
      </c>
      <c r="E188" s="8">
        <v>0</v>
      </c>
      <c r="F188" s="21"/>
    </row>
    <row r="189" spans="1:5" s="14" customFormat="1" ht="15.75" thickBot="1">
      <c r="A189" s="17"/>
      <c r="B189" s="152" t="s">
        <v>34</v>
      </c>
      <c r="C189" s="152"/>
      <c r="D189" s="46">
        <f>SUM(D184:D188)</f>
        <v>4829370</v>
      </c>
      <c r="E189" s="46">
        <f>SUM(E184:E188)</f>
        <v>4296656</v>
      </c>
    </row>
    <row r="190" spans="1:5" s="14" customFormat="1" ht="15.75" thickTop="1">
      <c r="A190" s="17"/>
      <c r="B190" s="28" t="s">
        <v>125</v>
      </c>
      <c r="C190" s="40"/>
      <c r="D190" s="41"/>
      <c r="E190" s="41"/>
    </row>
    <row r="191" spans="1:5" s="5" customFormat="1" ht="11.25" customHeight="1">
      <c r="A191" s="13"/>
      <c r="B191" s="150"/>
      <c r="C191" s="150"/>
      <c r="D191" s="150"/>
      <c r="E191" s="150"/>
    </row>
    <row r="192" spans="1:5" s="5" customFormat="1" ht="15">
      <c r="A192" s="33" t="s">
        <v>92</v>
      </c>
      <c r="B192" s="14" t="s">
        <v>102</v>
      </c>
      <c r="C192" s="14"/>
      <c r="D192" s="2"/>
      <c r="E192" s="2"/>
    </row>
    <row r="193" spans="1:5" s="5" customFormat="1" ht="15">
      <c r="A193" s="13"/>
      <c r="B193" s="26"/>
      <c r="C193" s="27"/>
      <c r="D193" s="8"/>
      <c r="E193" s="2">
        <v>0</v>
      </c>
    </row>
    <row r="194" spans="1:5" s="14" customFormat="1" ht="15.75" thickBot="1">
      <c r="A194" s="17"/>
      <c r="B194" s="152" t="s">
        <v>34</v>
      </c>
      <c r="C194" s="152"/>
      <c r="D194" s="46">
        <f>SUM(D193:D193)</f>
        <v>0</v>
      </c>
      <c r="E194" s="46">
        <f>SUM(E193:E193)</f>
        <v>0</v>
      </c>
    </row>
    <row r="195" spans="1:5" s="14" customFormat="1" ht="15.75" thickTop="1">
      <c r="A195" s="17"/>
      <c r="B195" s="40"/>
      <c r="C195" s="40"/>
      <c r="D195" s="41"/>
      <c r="E195" s="41"/>
    </row>
    <row r="196" spans="1:5" s="5" customFormat="1" ht="15">
      <c r="A196" s="33" t="s">
        <v>126</v>
      </c>
      <c r="B196" s="14" t="s">
        <v>103</v>
      </c>
      <c r="C196" s="14"/>
      <c r="D196" s="2"/>
      <c r="E196" s="2"/>
    </row>
    <row r="197" spans="1:5" s="5" customFormat="1" ht="15">
      <c r="A197" s="33"/>
      <c r="B197" s="14"/>
      <c r="C197" s="14"/>
      <c r="D197" s="8"/>
      <c r="E197" s="2">
        <v>0</v>
      </c>
    </row>
    <row r="198" spans="1:5" s="5" customFormat="1" ht="17.25" customHeight="1">
      <c r="A198" s="13"/>
      <c r="B198" s="26"/>
      <c r="C198" s="27"/>
      <c r="D198" s="8"/>
      <c r="E198" s="2">
        <v>0</v>
      </c>
    </row>
    <row r="199" spans="1:5" s="14" customFormat="1" ht="15.75" thickBot="1">
      <c r="A199" s="17"/>
      <c r="B199" s="152" t="s">
        <v>34</v>
      </c>
      <c r="C199" s="152"/>
      <c r="D199" s="46">
        <f>SUM(D197:D198)</f>
        <v>0</v>
      </c>
      <c r="E199" s="46">
        <f>SUM(E197:E198)</f>
        <v>0</v>
      </c>
    </row>
    <row r="200" spans="1:5" s="5" customFormat="1" ht="15.75" thickTop="1">
      <c r="A200" s="33" t="s">
        <v>127</v>
      </c>
      <c r="B200" s="14" t="s">
        <v>28</v>
      </c>
      <c r="C200" s="14"/>
      <c r="D200" s="2"/>
      <c r="E200" s="2"/>
    </row>
    <row r="201" spans="1:6" s="5" customFormat="1" ht="15">
      <c r="A201" s="33"/>
      <c r="B201" s="5" t="s">
        <v>44</v>
      </c>
      <c r="D201" s="8">
        <v>0</v>
      </c>
      <c r="E201" s="8">
        <v>0</v>
      </c>
      <c r="F201" s="8"/>
    </row>
    <row r="202" spans="1:6" s="5" customFormat="1" ht="15">
      <c r="A202" s="33"/>
      <c r="B202" s="5" t="s">
        <v>203</v>
      </c>
      <c r="D202" s="8"/>
      <c r="F202" s="8"/>
    </row>
    <row r="203" spans="1:5" s="5" customFormat="1" ht="15">
      <c r="A203" s="33"/>
      <c r="B203" s="14" t="s">
        <v>181</v>
      </c>
      <c r="D203" s="8">
        <v>0</v>
      </c>
      <c r="E203" s="8">
        <v>0</v>
      </c>
    </row>
    <row r="204" spans="1:5" s="5" customFormat="1" ht="15">
      <c r="A204" s="33"/>
      <c r="B204" s="20" t="s">
        <v>138</v>
      </c>
      <c r="C204" s="20"/>
      <c r="D204" s="8">
        <v>1300</v>
      </c>
      <c r="E204" s="8"/>
    </row>
    <row r="205" spans="1:6" s="5" customFormat="1" ht="15">
      <c r="A205" s="33"/>
      <c r="B205" s="22" t="s">
        <v>44</v>
      </c>
      <c r="D205" s="8">
        <v>0</v>
      </c>
      <c r="E205" s="8">
        <v>0</v>
      </c>
      <c r="F205" s="21"/>
    </row>
    <row r="206" spans="1:5" s="5" customFormat="1" ht="15">
      <c r="A206" s="33"/>
      <c r="B206" s="11" t="s">
        <v>70</v>
      </c>
      <c r="D206" s="8">
        <v>0</v>
      </c>
      <c r="E206" s="8">
        <v>0</v>
      </c>
    </row>
    <row r="207" spans="1:5" s="5" customFormat="1" ht="15">
      <c r="A207" s="33"/>
      <c r="B207" s="20" t="s">
        <v>1</v>
      </c>
      <c r="D207" s="8">
        <v>155</v>
      </c>
      <c r="E207" s="8">
        <v>0</v>
      </c>
    </row>
    <row r="208" spans="1:5" s="5" customFormat="1" ht="15">
      <c r="A208" s="13"/>
      <c r="B208" s="20" t="s">
        <v>17</v>
      </c>
      <c r="C208" s="20"/>
      <c r="D208" s="8">
        <v>0</v>
      </c>
      <c r="E208" s="8">
        <v>355000</v>
      </c>
    </row>
    <row r="209" spans="1:5" s="14" customFormat="1" ht="15.75" thickBot="1">
      <c r="A209" s="17"/>
      <c r="B209" s="152" t="s">
        <v>34</v>
      </c>
      <c r="C209" s="152"/>
      <c r="D209" s="46">
        <f>SUM(D201:D208)</f>
        <v>1455</v>
      </c>
      <c r="E209" s="46">
        <f>SUM(E201:E208)</f>
        <v>355000</v>
      </c>
    </row>
    <row r="210" spans="1:5" s="14" customFormat="1" ht="15.75" thickTop="1">
      <c r="A210" s="17"/>
      <c r="B210" s="40"/>
      <c r="C210" s="40"/>
      <c r="D210" s="41"/>
      <c r="E210" s="41"/>
    </row>
    <row r="211" spans="1:5" s="5" customFormat="1" ht="15">
      <c r="A211" s="33" t="s">
        <v>129</v>
      </c>
      <c r="B211" s="14" t="s">
        <v>128</v>
      </c>
      <c r="C211" s="14"/>
      <c r="D211" s="2"/>
      <c r="E211" s="2"/>
    </row>
    <row r="212" spans="1:5" s="5" customFormat="1" ht="15">
      <c r="A212" s="13"/>
      <c r="B212" s="26"/>
      <c r="C212" s="27"/>
      <c r="D212" s="8"/>
      <c r="E212" s="2">
        <v>0</v>
      </c>
    </row>
    <row r="213" spans="1:5" s="14" customFormat="1" ht="15.75" thickBot="1">
      <c r="A213" s="17"/>
      <c r="B213" s="152" t="s">
        <v>34</v>
      </c>
      <c r="C213" s="152"/>
      <c r="D213" s="46">
        <f>SUM(D212:D212)</f>
        <v>0</v>
      </c>
      <c r="E213" s="46">
        <f>SUM(E212:E212)</f>
        <v>0</v>
      </c>
    </row>
    <row r="214" spans="1:5" s="14" customFormat="1" ht="15.75" thickTop="1">
      <c r="A214" s="17"/>
      <c r="B214" s="40"/>
      <c r="C214" s="40"/>
      <c r="D214" s="41"/>
      <c r="E214" s="41"/>
    </row>
    <row r="215" spans="1:5" s="5" customFormat="1" ht="15">
      <c r="A215" s="33" t="s">
        <v>130</v>
      </c>
      <c r="B215" s="14" t="s">
        <v>39</v>
      </c>
      <c r="C215" s="14"/>
      <c r="D215" s="2"/>
      <c r="E215" s="2"/>
    </row>
    <row r="216" spans="1:5" s="5" customFormat="1" ht="15">
      <c r="A216" s="33"/>
      <c r="B216" s="14" t="s">
        <v>131</v>
      </c>
      <c r="C216" s="14"/>
      <c r="D216" s="8"/>
      <c r="E216" s="2"/>
    </row>
    <row r="217" spans="1:6" s="5" customFormat="1" ht="15">
      <c r="A217" s="33"/>
      <c r="B217" s="11" t="s">
        <v>220</v>
      </c>
      <c r="C217" s="14"/>
      <c r="D217" s="2">
        <v>486878</v>
      </c>
      <c r="E217" s="128">
        <v>0</v>
      </c>
      <c r="F217" s="21"/>
    </row>
    <row r="218" spans="1:5" s="5" customFormat="1" ht="15">
      <c r="A218" s="33"/>
      <c r="B218" s="11" t="s">
        <v>221</v>
      </c>
      <c r="C218" s="14"/>
      <c r="D218" s="2">
        <v>1911</v>
      </c>
      <c r="E218" s="128">
        <v>5439</v>
      </c>
    </row>
    <row r="219" spans="1:5" s="5" customFormat="1" ht="15">
      <c r="A219" s="33"/>
      <c r="B219" s="11" t="s">
        <v>222</v>
      </c>
      <c r="C219" s="14"/>
      <c r="D219" s="2">
        <v>3432</v>
      </c>
      <c r="E219" s="128">
        <v>477</v>
      </c>
    </row>
    <row r="220" spans="1:5" s="5" customFormat="1" ht="15">
      <c r="A220" s="33"/>
      <c r="B220" s="11" t="s">
        <v>223</v>
      </c>
      <c r="C220" s="14"/>
      <c r="D220" s="2">
        <v>6469</v>
      </c>
      <c r="E220" s="128">
        <v>480</v>
      </c>
    </row>
    <row r="221" spans="1:5" s="5" customFormat="1" ht="15">
      <c r="A221" s="13"/>
      <c r="B221" s="14" t="s">
        <v>201</v>
      </c>
      <c r="C221" s="27"/>
      <c r="D221" s="8">
        <v>0</v>
      </c>
      <c r="E221" s="8">
        <v>0</v>
      </c>
    </row>
    <row r="222" spans="1:5" s="5" customFormat="1" ht="17.25" customHeight="1">
      <c r="A222" s="13"/>
      <c r="B222" s="5" t="s">
        <v>5</v>
      </c>
      <c r="C222" s="27"/>
      <c r="D222" s="8">
        <v>0</v>
      </c>
      <c r="E222" s="8">
        <v>0</v>
      </c>
    </row>
    <row r="223" spans="1:5" s="14" customFormat="1" ht="15.75" thickBot="1">
      <c r="A223" s="17"/>
      <c r="B223" s="152" t="s">
        <v>34</v>
      </c>
      <c r="C223" s="152"/>
      <c r="D223" s="46">
        <f>SUM(D216:D222)</f>
        <v>498690</v>
      </c>
      <c r="E223" s="46">
        <f>SUM(E216:E222)</f>
        <v>6396</v>
      </c>
    </row>
    <row r="224" spans="1:5" s="14" customFormat="1" ht="15.75" thickTop="1">
      <c r="A224" s="17"/>
      <c r="B224" s="40"/>
      <c r="C224" s="40"/>
      <c r="D224" s="41"/>
      <c r="E224" s="41"/>
    </row>
    <row r="225" spans="1:5" s="5" customFormat="1" ht="15">
      <c r="A225" s="13"/>
      <c r="D225" s="2"/>
      <c r="E225" s="2"/>
    </row>
    <row r="226" spans="1:5" s="5" customFormat="1" ht="15">
      <c r="A226" s="13"/>
      <c r="D226" s="2"/>
      <c r="E226" s="2"/>
    </row>
    <row r="227" spans="1:5" s="5" customFormat="1" ht="15">
      <c r="A227" s="13"/>
      <c r="D227" s="2"/>
      <c r="E227" s="2"/>
    </row>
    <row r="228" spans="1:5" s="5" customFormat="1" ht="15">
      <c r="A228" s="13"/>
      <c r="D228" s="2"/>
      <c r="E228" s="2"/>
    </row>
    <row r="229" spans="1:5" s="5" customFormat="1" ht="15">
      <c r="A229" s="13"/>
      <c r="D229" s="2"/>
      <c r="E229" s="2"/>
    </row>
    <row r="230" spans="1:5" s="5" customFormat="1" ht="15">
      <c r="A230" s="13"/>
      <c r="D230" s="2"/>
      <c r="E230" s="2"/>
    </row>
    <row r="231" spans="1:5" s="5" customFormat="1" ht="15">
      <c r="A231" s="13"/>
      <c r="D231" s="2"/>
      <c r="E231" s="2"/>
    </row>
    <row r="232" spans="1:5" s="5" customFormat="1" ht="15">
      <c r="A232" s="13"/>
      <c r="D232" s="2"/>
      <c r="E232" s="2"/>
    </row>
    <row r="233" spans="1:5" s="5" customFormat="1" ht="15">
      <c r="A233" s="13"/>
      <c r="D233" s="2"/>
      <c r="E233" s="2"/>
    </row>
    <row r="234" spans="1:5" s="5" customFormat="1" ht="15">
      <c r="A234" s="13"/>
      <c r="D234" s="2"/>
      <c r="E234" s="2"/>
    </row>
    <row r="235" spans="1:5" s="5" customFormat="1" ht="15">
      <c r="A235" s="13"/>
      <c r="D235" s="2"/>
      <c r="E235" s="2"/>
    </row>
    <row r="236" spans="1:5" s="5" customFormat="1" ht="15">
      <c r="A236" s="13"/>
      <c r="D236" s="2"/>
      <c r="E236" s="2"/>
    </row>
    <row r="237" spans="1:5" s="5" customFormat="1" ht="15">
      <c r="A237" s="13"/>
      <c r="D237" s="2"/>
      <c r="E237" s="2"/>
    </row>
    <row r="238" spans="1:5" s="5" customFormat="1" ht="15">
      <c r="A238" s="13"/>
      <c r="D238" s="2"/>
      <c r="E238" s="2"/>
    </row>
    <row r="239" spans="1:5" s="5" customFormat="1" ht="15">
      <c r="A239" s="13"/>
      <c r="D239" s="2"/>
      <c r="E239" s="2"/>
    </row>
    <row r="240" spans="1:5" s="5" customFormat="1" ht="15">
      <c r="A240" s="13"/>
      <c r="D240" s="2"/>
      <c r="E240" s="2"/>
    </row>
    <row r="241" spans="1:5" s="5" customFormat="1" ht="15">
      <c r="A241" s="13"/>
      <c r="D241" s="2"/>
      <c r="E241" s="2"/>
    </row>
    <row r="242" spans="1:5" s="5" customFormat="1" ht="15">
      <c r="A242" s="13"/>
      <c r="D242" s="2"/>
      <c r="E242" s="2"/>
    </row>
    <row r="243" spans="1:5" s="5" customFormat="1" ht="15">
      <c r="A243" s="13"/>
      <c r="D243" s="2"/>
      <c r="E243" s="2"/>
    </row>
    <row r="244" spans="1:5" s="5" customFormat="1" ht="15">
      <c r="A244" s="13"/>
      <c r="D244" s="2"/>
      <c r="E244" s="2"/>
    </row>
    <row r="245" spans="1:5" s="5" customFormat="1" ht="15">
      <c r="A245" s="13"/>
      <c r="D245" s="2"/>
      <c r="E245" s="2"/>
    </row>
    <row r="246" spans="1:5" s="5" customFormat="1" ht="15">
      <c r="A246" s="13"/>
      <c r="D246" s="2"/>
      <c r="E246" s="2"/>
    </row>
    <row r="247" spans="1:5" s="5" customFormat="1" ht="15">
      <c r="A247" s="13"/>
      <c r="D247" s="2"/>
      <c r="E247" s="2"/>
    </row>
    <row r="248" spans="1:5" s="5" customFormat="1" ht="15">
      <c r="A248" s="13"/>
      <c r="D248" s="2"/>
      <c r="E248" s="2"/>
    </row>
    <row r="249" spans="1:5" s="5" customFormat="1" ht="15">
      <c r="A249" s="13"/>
      <c r="D249" s="2"/>
      <c r="E249" s="2"/>
    </row>
    <row r="250" spans="1:5" s="5" customFormat="1" ht="15">
      <c r="A250" s="13"/>
      <c r="D250" s="2"/>
      <c r="E250" s="2"/>
    </row>
    <row r="251" spans="1:5" s="5" customFormat="1" ht="15">
      <c r="A251" s="13"/>
      <c r="D251" s="2"/>
      <c r="E251" s="2"/>
    </row>
    <row r="252" spans="1:5" s="5" customFormat="1" ht="15">
      <c r="A252" s="13"/>
      <c r="D252" s="2"/>
      <c r="E252" s="2"/>
    </row>
    <row r="253" spans="1:5" s="5" customFormat="1" ht="15">
      <c r="A253" s="13"/>
      <c r="D253" s="2"/>
      <c r="E253" s="2"/>
    </row>
    <row r="254" spans="1:5" s="5" customFormat="1" ht="15">
      <c r="A254" s="13"/>
      <c r="D254" s="2"/>
      <c r="E254" s="2"/>
    </row>
    <row r="255" spans="1:5" s="5" customFormat="1" ht="15">
      <c r="A255" s="13"/>
      <c r="D255" s="2"/>
      <c r="E255" s="2"/>
    </row>
    <row r="256" spans="1:5" s="5" customFormat="1" ht="15">
      <c r="A256" s="13"/>
      <c r="D256" s="2"/>
      <c r="E256" s="2"/>
    </row>
    <row r="257" spans="1:5" s="5" customFormat="1" ht="15">
      <c r="A257" s="13"/>
      <c r="D257" s="2"/>
      <c r="E257" s="2"/>
    </row>
    <row r="258" spans="1:5" s="5" customFormat="1" ht="15">
      <c r="A258" s="13"/>
      <c r="D258" s="2"/>
      <c r="E258" s="2"/>
    </row>
    <row r="259" spans="1:5" s="5" customFormat="1" ht="15">
      <c r="A259" s="13"/>
      <c r="D259" s="2"/>
      <c r="E259" s="2"/>
    </row>
    <row r="260" spans="1:5" s="5" customFormat="1" ht="15">
      <c r="A260" s="13"/>
      <c r="D260" s="2"/>
      <c r="E260" s="2"/>
    </row>
    <row r="261" spans="1:5" s="5" customFormat="1" ht="15">
      <c r="A261" s="13"/>
      <c r="D261" s="2"/>
      <c r="E261" s="2"/>
    </row>
    <row r="262" spans="1:5" s="5" customFormat="1" ht="15">
      <c r="A262" s="13"/>
      <c r="D262" s="2"/>
      <c r="E262" s="2"/>
    </row>
    <row r="263" spans="1:5" s="5" customFormat="1" ht="15">
      <c r="A263" s="13"/>
      <c r="D263" s="2"/>
      <c r="E263" s="2"/>
    </row>
    <row r="264" spans="1:5" s="5" customFormat="1" ht="15">
      <c r="A264" s="13"/>
      <c r="D264" s="2"/>
      <c r="E264" s="2"/>
    </row>
    <row r="265" spans="1:5" s="5" customFormat="1" ht="15">
      <c r="A265" s="13"/>
      <c r="D265" s="2"/>
      <c r="E265" s="2"/>
    </row>
    <row r="266" spans="1:5" s="5" customFormat="1" ht="15">
      <c r="A266" s="13"/>
      <c r="D266" s="2"/>
      <c r="E266" s="2"/>
    </row>
    <row r="267" spans="1:5" s="5" customFormat="1" ht="15">
      <c r="A267" s="13"/>
      <c r="D267" s="2"/>
      <c r="E267" s="2"/>
    </row>
    <row r="268" spans="1:5" s="5" customFormat="1" ht="15">
      <c r="A268" s="13"/>
      <c r="D268" s="2"/>
      <c r="E268" s="2"/>
    </row>
    <row r="269" spans="1:5" s="5" customFormat="1" ht="15">
      <c r="A269" s="13"/>
      <c r="D269" s="2"/>
      <c r="E269" s="2"/>
    </row>
    <row r="270" spans="1:5" s="5" customFormat="1" ht="15">
      <c r="A270" s="13"/>
      <c r="D270" s="2"/>
      <c r="E270" s="2"/>
    </row>
    <row r="271" spans="1:5" s="5" customFormat="1" ht="15">
      <c r="A271" s="13"/>
      <c r="D271" s="2"/>
      <c r="E271" s="2"/>
    </row>
    <row r="272" spans="1:5" s="5" customFormat="1" ht="15">
      <c r="A272" s="13"/>
      <c r="D272" s="2"/>
      <c r="E272" s="2"/>
    </row>
    <row r="273" spans="1:5" s="5" customFormat="1" ht="15">
      <c r="A273" s="13"/>
      <c r="D273" s="2"/>
      <c r="E273" s="2"/>
    </row>
    <row r="274" spans="1:5" s="5" customFormat="1" ht="16.5" customHeight="1">
      <c r="A274" s="13"/>
      <c r="D274" s="2"/>
      <c r="E274" s="2"/>
    </row>
    <row r="275" spans="1:5" s="5" customFormat="1" ht="15">
      <c r="A275" s="13"/>
      <c r="D275" s="2"/>
      <c r="E275" s="2"/>
    </row>
    <row r="276" spans="1:5" s="5" customFormat="1" ht="15">
      <c r="A276" s="13"/>
      <c r="D276" s="2"/>
      <c r="E276" s="2"/>
    </row>
    <row r="277" spans="1:5" s="5" customFormat="1" ht="15">
      <c r="A277" s="13"/>
      <c r="D277" s="2"/>
      <c r="E277" s="2"/>
    </row>
    <row r="278" spans="1:5" s="5" customFormat="1" ht="15">
      <c r="A278" s="13"/>
      <c r="D278" s="2"/>
      <c r="E278" s="2"/>
    </row>
    <row r="279" spans="1:5" s="5" customFormat="1" ht="15">
      <c r="A279" s="13"/>
      <c r="D279" s="2"/>
      <c r="E279" s="2"/>
    </row>
    <row r="280" spans="1:5" s="5" customFormat="1" ht="15">
      <c r="A280" s="13"/>
      <c r="D280" s="2"/>
      <c r="E280" s="2"/>
    </row>
    <row r="281" spans="1:5" s="5" customFormat="1" ht="15">
      <c r="A281" s="13"/>
      <c r="D281" s="2"/>
      <c r="E281" s="2"/>
    </row>
    <row r="282" spans="1:5" s="5" customFormat="1" ht="16.5" customHeight="1">
      <c r="A282" s="13"/>
      <c r="D282" s="2"/>
      <c r="E282" s="2"/>
    </row>
    <row r="283" spans="1:5" s="5" customFormat="1" ht="15">
      <c r="A283" s="13"/>
      <c r="D283" s="2"/>
      <c r="E283" s="2"/>
    </row>
    <row r="284" spans="1:5" s="5" customFormat="1" ht="15">
      <c r="A284" s="13"/>
      <c r="D284" s="2"/>
      <c r="E284" s="2"/>
    </row>
    <row r="285" spans="1:5" s="5" customFormat="1" ht="16.5" customHeight="1">
      <c r="A285" s="13"/>
      <c r="D285" s="2"/>
      <c r="E285" s="2"/>
    </row>
    <row r="286" spans="1:5" s="5" customFormat="1" ht="15">
      <c r="A286" s="13"/>
      <c r="D286" s="2"/>
      <c r="E286" s="2"/>
    </row>
    <row r="287" spans="1:5" s="5" customFormat="1" ht="15">
      <c r="A287" s="13"/>
      <c r="D287" s="2"/>
      <c r="E287" s="2"/>
    </row>
    <row r="288" spans="1:5" s="5" customFormat="1" ht="15">
      <c r="A288" s="13"/>
      <c r="D288" s="2"/>
      <c r="E288" s="2"/>
    </row>
    <row r="289" spans="1:5" s="5" customFormat="1" ht="15">
      <c r="A289" s="13"/>
      <c r="D289" s="2"/>
      <c r="E289" s="2"/>
    </row>
    <row r="290" spans="1:5" s="5" customFormat="1" ht="15">
      <c r="A290" s="13"/>
      <c r="D290" s="2"/>
      <c r="E290" s="2"/>
    </row>
    <row r="291" spans="1:5" s="5" customFormat="1" ht="15">
      <c r="A291" s="13"/>
      <c r="D291" s="2"/>
      <c r="E291" s="2"/>
    </row>
    <row r="292" spans="1:5" s="5" customFormat="1" ht="15">
      <c r="A292" s="13"/>
      <c r="D292" s="2"/>
      <c r="E292" s="2"/>
    </row>
    <row r="293" spans="1:5" s="5" customFormat="1" ht="15">
      <c r="A293" s="13"/>
      <c r="D293" s="2"/>
      <c r="E293" s="2"/>
    </row>
    <row r="294" spans="1:5" s="5" customFormat="1" ht="15">
      <c r="A294" s="13"/>
      <c r="D294" s="2"/>
      <c r="E294" s="2"/>
    </row>
    <row r="295" spans="1:5" s="5" customFormat="1" ht="15">
      <c r="A295" s="13"/>
      <c r="D295" s="2"/>
      <c r="E295" s="2"/>
    </row>
    <row r="297" ht="33" customHeight="1"/>
    <row r="298" ht="16.5" customHeight="1"/>
  </sheetData>
  <sheetProtection/>
  <mergeCells count="61">
    <mergeCell ref="B199:C199"/>
    <mergeCell ref="B209:C209"/>
    <mergeCell ref="B213:C213"/>
    <mergeCell ref="B191:E191"/>
    <mergeCell ref="B223:C223"/>
    <mergeCell ref="B151:C151"/>
    <mergeCell ref="B170:C170"/>
    <mergeCell ref="B161:C161"/>
    <mergeCell ref="B194:C194"/>
    <mergeCell ref="B179:C179"/>
    <mergeCell ref="B178:C178"/>
    <mergeCell ref="B181:C181"/>
    <mergeCell ref="B189:C189"/>
    <mergeCell ref="B186:C186"/>
    <mergeCell ref="B188:C188"/>
    <mergeCell ref="B124:C124"/>
    <mergeCell ref="B134:C134"/>
    <mergeCell ref="B142:C142"/>
    <mergeCell ref="B125:C125"/>
    <mergeCell ref="B79:C79"/>
    <mergeCell ref="B152:C152"/>
    <mergeCell ref="B116:C116"/>
    <mergeCell ref="B103:C103"/>
    <mergeCell ref="B135:C135"/>
    <mergeCell ref="B144:C144"/>
    <mergeCell ref="A1:E1"/>
    <mergeCell ref="B64:C64"/>
    <mergeCell ref="B69:C69"/>
    <mergeCell ref="B46:C46"/>
    <mergeCell ref="B44:C44"/>
    <mergeCell ref="B47:C47"/>
    <mergeCell ref="B21:C21"/>
    <mergeCell ref="B3:C3"/>
    <mergeCell ref="B31:C31"/>
    <mergeCell ref="B58:C58"/>
    <mergeCell ref="B25:E25"/>
    <mergeCell ref="B22:E22"/>
    <mergeCell ref="A27:A28"/>
    <mergeCell ref="B27:C28"/>
    <mergeCell ref="B34:C34"/>
    <mergeCell ref="B33:C33"/>
    <mergeCell ref="B30:C30"/>
    <mergeCell ref="B29:C29"/>
    <mergeCell ref="B49:C49"/>
    <mergeCell ref="B74:C74"/>
    <mergeCell ref="B86:C86"/>
    <mergeCell ref="B51:C51"/>
    <mergeCell ref="A22:A25"/>
    <mergeCell ref="B23:E23"/>
    <mergeCell ref="B24:E24"/>
    <mergeCell ref="B26:C26"/>
    <mergeCell ref="E27:E28"/>
    <mergeCell ref="B32:C32"/>
    <mergeCell ref="B38:C38"/>
    <mergeCell ref="B36:C36"/>
    <mergeCell ref="B37:C37"/>
    <mergeCell ref="B48:C48"/>
    <mergeCell ref="B40:C40"/>
    <mergeCell ref="B42:C42"/>
    <mergeCell ref="B43:C43"/>
    <mergeCell ref="B39:C39"/>
  </mergeCells>
  <printOptions horizontalCentered="1"/>
  <pageMargins left="0.85" right="0.5" top="0.7" bottom="0.25" header="0.5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zoomScalePageLayoutView="0" workbookViewId="0" topLeftCell="A28">
      <selection activeCell="B38" sqref="B38"/>
    </sheetView>
  </sheetViews>
  <sheetFormatPr defaultColWidth="9.140625" defaultRowHeight="12.75"/>
  <cols>
    <col min="1" max="1" width="24.57421875" style="5" customWidth="1"/>
    <col min="2" max="2" width="10.421875" style="5" customWidth="1"/>
    <col min="3" max="3" width="10.8515625" style="5" customWidth="1"/>
    <col min="4" max="4" width="12.57421875" style="5" customWidth="1"/>
    <col min="5" max="5" width="7.7109375" style="5" customWidth="1"/>
    <col min="6" max="6" width="7.140625" style="5" customWidth="1"/>
    <col min="7" max="7" width="12.57421875" style="5" customWidth="1"/>
    <col min="8" max="8" width="13.421875" style="5" customWidth="1"/>
    <col min="9" max="9" width="12.7109375" style="5" customWidth="1"/>
    <col min="10" max="13" width="10.28125" style="5" customWidth="1"/>
    <col min="14" max="16384" width="9.140625" style="5" customWidth="1"/>
  </cols>
  <sheetData>
    <row r="2" spans="1:6" s="14" customFormat="1" ht="15">
      <c r="A2" s="28" t="s">
        <v>132</v>
      </c>
      <c r="B2" s="40"/>
      <c r="C2" s="41"/>
      <c r="D2" s="41"/>
      <c r="E2" s="41"/>
      <c r="F2" s="41"/>
    </row>
    <row r="3" spans="1:7" s="13" customFormat="1" ht="15">
      <c r="A3" s="166" t="s">
        <v>64</v>
      </c>
      <c r="B3" s="165" t="s">
        <v>29</v>
      </c>
      <c r="C3" s="165"/>
      <c r="D3" s="165"/>
      <c r="E3" s="165" t="s">
        <v>30</v>
      </c>
      <c r="F3" s="165"/>
      <c r="G3" s="166" t="s">
        <v>3</v>
      </c>
    </row>
    <row r="4" spans="1:7" s="13" customFormat="1" ht="28.5">
      <c r="A4" s="167"/>
      <c r="B4" s="12" t="s">
        <v>70</v>
      </c>
      <c r="C4" s="10" t="s">
        <v>31</v>
      </c>
      <c r="D4" s="10" t="s">
        <v>32</v>
      </c>
      <c r="E4" s="12" t="s">
        <v>33</v>
      </c>
      <c r="F4" s="12" t="s">
        <v>48</v>
      </c>
      <c r="G4" s="167"/>
    </row>
    <row r="5" spans="1:7" s="11" customFormat="1" ht="16.5" customHeight="1">
      <c r="A5" s="59" t="s">
        <v>68</v>
      </c>
      <c r="B5" s="60"/>
      <c r="C5" s="60"/>
      <c r="D5" s="60"/>
      <c r="E5" s="60"/>
      <c r="F5" s="60"/>
      <c r="G5" s="60"/>
    </row>
    <row r="6" spans="1:7" s="11" customFormat="1" ht="16.5" customHeight="1">
      <c r="A6" s="61" t="s">
        <v>145</v>
      </c>
      <c r="B6" s="60">
        <f>+'N-1-27'!E218</f>
        <v>5439</v>
      </c>
      <c r="C6" s="60">
        <v>0</v>
      </c>
      <c r="D6" s="60">
        <f>+'N-1-27'!E217</f>
        <v>0</v>
      </c>
      <c r="E6" s="60">
        <v>0</v>
      </c>
      <c r="F6" s="60">
        <v>0</v>
      </c>
      <c r="G6" s="62">
        <f>SUM(B6:F6)</f>
        <v>5439</v>
      </c>
    </row>
    <row r="7" spans="1:7" s="11" customFormat="1" ht="16.5" customHeight="1">
      <c r="A7" s="63" t="s">
        <v>144</v>
      </c>
      <c r="B7" s="60"/>
      <c r="C7" s="57"/>
      <c r="D7" s="57"/>
      <c r="E7" s="57"/>
      <c r="F7" s="57"/>
      <c r="G7" s="62">
        <f aca="true" t="shared" si="0" ref="G7:G38">SUM(B7:F7)</f>
        <v>0</v>
      </c>
    </row>
    <row r="8" spans="1:7" s="11" customFormat="1" ht="16.5" customHeight="1">
      <c r="A8" s="61" t="s">
        <v>146</v>
      </c>
      <c r="B8" s="57">
        <f>+'1ST '!D18</f>
        <v>364125</v>
      </c>
      <c r="C8" s="64">
        <v>0</v>
      </c>
      <c r="D8" s="57">
        <v>0</v>
      </c>
      <c r="E8" s="57">
        <f>+'N-1-27'!D64</f>
        <v>0</v>
      </c>
      <c r="F8" s="57">
        <v>0</v>
      </c>
      <c r="G8" s="62">
        <f t="shared" si="0"/>
        <v>364125</v>
      </c>
    </row>
    <row r="9" spans="1:7" s="11" customFormat="1" ht="16.5" customHeight="1">
      <c r="A9" s="61" t="s">
        <v>147</v>
      </c>
      <c r="B9" s="57">
        <v>0</v>
      </c>
      <c r="C9" s="57">
        <f>+'1ST '!D19</f>
        <v>2076020</v>
      </c>
      <c r="D9" s="57">
        <v>0</v>
      </c>
      <c r="E9" s="57">
        <v>0</v>
      </c>
      <c r="F9" s="57">
        <v>0</v>
      </c>
      <c r="G9" s="62">
        <f t="shared" si="0"/>
        <v>2076020</v>
      </c>
    </row>
    <row r="10" spans="1:7" s="11" customFormat="1" ht="16.5" customHeight="1">
      <c r="A10" s="61" t="s">
        <v>44</v>
      </c>
      <c r="B10" s="57">
        <v>0</v>
      </c>
      <c r="C10" s="57">
        <v>0</v>
      </c>
      <c r="D10" s="57">
        <f>+'N-1-27'!D52</f>
        <v>2331991</v>
      </c>
      <c r="E10" s="57">
        <v>0</v>
      </c>
      <c r="F10" s="57">
        <v>0</v>
      </c>
      <c r="G10" s="62">
        <f t="shared" si="0"/>
        <v>2331991</v>
      </c>
    </row>
    <row r="11" spans="1:7" s="11" customFormat="1" ht="16.5" customHeight="1">
      <c r="A11" s="61" t="s">
        <v>148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62">
        <f t="shared" si="0"/>
        <v>0</v>
      </c>
    </row>
    <row r="12" spans="1:8" s="11" customFormat="1" ht="16.5" customHeight="1">
      <c r="A12" s="61" t="s">
        <v>187</v>
      </c>
      <c r="B12" s="57"/>
      <c r="C12" s="57"/>
      <c r="D12" s="57">
        <f>+'N-1-27'!D69</f>
        <v>700000</v>
      </c>
      <c r="E12" s="57"/>
      <c r="F12" s="57"/>
      <c r="G12" s="62">
        <f t="shared" si="0"/>
        <v>700000</v>
      </c>
      <c r="H12" s="70"/>
    </row>
    <row r="13" spans="1:7" s="11" customFormat="1" ht="16.5" customHeight="1">
      <c r="A13" s="65" t="s">
        <v>41</v>
      </c>
      <c r="B13" s="57">
        <v>0</v>
      </c>
      <c r="C13" s="57">
        <v>0</v>
      </c>
      <c r="D13" s="57">
        <f>+'N-1-27'!D53</f>
        <v>573491</v>
      </c>
      <c r="E13" s="57">
        <v>0</v>
      </c>
      <c r="F13" s="57">
        <v>0</v>
      </c>
      <c r="G13" s="62">
        <f t="shared" si="0"/>
        <v>573491</v>
      </c>
    </row>
    <row r="14" spans="1:7" s="11" customFormat="1" ht="16.5" customHeight="1">
      <c r="A14" s="65" t="s">
        <v>40</v>
      </c>
      <c r="B14" s="57">
        <v>0</v>
      </c>
      <c r="C14" s="57">
        <v>0</v>
      </c>
      <c r="D14" s="57">
        <f>+'N-1-27'!D54</f>
        <v>572301</v>
      </c>
      <c r="E14" s="57">
        <v>0</v>
      </c>
      <c r="F14" s="57">
        <v>0</v>
      </c>
      <c r="G14" s="62">
        <f t="shared" si="0"/>
        <v>572301</v>
      </c>
    </row>
    <row r="15" spans="1:7" s="11" customFormat="1" ht="16.5" customHeight="1">
      <c r="A15" s="65" t="s">
        <v>42</v>
      </c>
      <c r="B15" s="57">
        <v>0</v>
      </c>
      <c r="C15" s="57">
        <v>0</v>
      </c>
      <c r="D15" s="57">
        <f>+'N-1-27'!D55</f>
        <v>850606</v>
      </c>
      <c r="E15" s="57">
        <v>0</v>
      </c>
      <c r="F15" s="57">
        <f>'[1]1-19'!E77</f>
        <v>0</v>
      </c>
      <c r="G15" s="62">
        <f t="shared" si="0"/>
        <v>850606</v>
      </c>
    </row>
    <row r="16" spans="1:13" s="11" customFormat="1" ht="16.5" customHeight="1">
      <c r="A16" s="65" t="s">
        <v>143</v>
      </c>
      <c r="B16" s="57">
        <v>0</v>
      </c>
      <c r="C16" s="57">
        <v>0</v>
      </c>
      <c r="D16" s="57">
        <f>+'N-1-27'!D56</f>
        <v>4644000</v>
      </c>
      <c r="E16" s="57">
        <v>0</v>
      </c>
      <c r="F16" s="57">
        <f>'[1]1-19'!E78</f>
        <v>0</v>
      </c>
      <c r="G16" s="62">
        <f t="shared" si="0"/>
        <v>4644000</v>
      </c>
      <c r="H16" s="66"/>
      <c r="I16" s="66"/>
      <c r="J16" s="66"/>
      <c r="K16" s="66"/>
      <c r="L16" s="66"/>
      <c r="M16" s="66"/>
    </row>
    <row r="17" spans="1:13" s="11" customFormat="1" ht="16.5" customHeight="1">
      <c r="A17" s="65" t="s">
        <v>135</v>
      </c>
      <c r="B17" s="57">
        <v>0</v>
      </c>
      <c r="C17" s="57">
        <v>0</v>
      </c>
      <c r="D17" s="57">
        <f>+'N-1-27'!D57</f>
        <v>215246</v>
      </c>
      <c r="E17" s="57">
        <v>0</v>
      </c>
      <c r="F17" s="57">
        <f>'[1]1-19'!E79</f>
        <v>0</v>
      </c>
      <c r="G17" s="62">
        <f t="shared" si="0"/>
        <v>215246</v>
      </c>
      <c r="H17" s="66"/>
      <c r="I17" s="66"/>
      <c r="J17" s="66"/>
      <c r="K17" s="66"/>
      <c r="L17" s="66"/>
      <c r="M17" s="66"/>
    </row>
    <row r="18" spans="1:13" s="11" customFormat="1" ht="16.5" customHeight="1">
      <c r="A18" s="61" t="s">
        <v>152</v>
      </c>
      <c r="B18" s="57">
        <v>0</v>
      </c>
      <c r="C18" s="57">
        <v>0</v>
      </c>
      <c r="D18" s="57">
        <v>0</v>
      </c>
      <c r="E18" s="57">
        <v>0</v>
      </c>
      <c r="F18" s="57">
        <f>'[1]1-19'!E80</f>
        <v>0</v>
      </c>
      <c r="G18" s="62">
        <f t="shared" si="0"/>
        <v>0</v>
      </c>
      <c r="H18" s="66"/>
      <c r="I18" s="66"/>
      <c r="J18" s="66"/>
      <c r="K18" s="66"/>
      <c r="L18" s="66"/>
      <c r="M18" s="66"/>
    </row>
    <row r="19" spans="1:13" s="11" customFormat="1" ht="16.5" customHeight="1">
      <c r="A19" s="61" t="s">
        <v>153</v>
      </c>
      <c r="B19" s="57">
        <v>0</v>
      </c>
      <c r="C19" s="57">
        <v>0</v>
      </c>
      <c r="D19" s="57">
        <v>0</v>
      </c>
      <c r="E19" s="57">
        <v>0</v>
      </c>
      <c r="F19" s="57"/>
      <c r="G19" s="62">
        <f t="shared" si="0"/>
        <v>0</v>
      </c>
      <c r="H19" s="66"/>
      <c r="I19" s="66"/>
      <c r="J19" s="66"/>
      <c r="K19" s="66"/>
      <c r="L19" s="66"/>
      <c r="M19" s="66"/>
    </row>
    <row r="20" spans="1:13" s="11" customFormat="1" ht="16.5" customHeight="1">
      <c r="A20" s="61" t="s">
        <v>12</v>
      </c>
      <c r="B20" s="57">
        <v>0</v>
      </c>
      <c r="C20" s="57">
        <v>0</v>
      </c>
      <c r="D20" s="57">
        <f>+'N-1-27'!D86-'N-1-27'!D85</f>
        <v>5334845</v>
      </c>
      <c r="E20" s="57">
        <v>0</v>
      </c>
      <c r="F20" s="57">
        <v>0</v>
      </c>
      <c r="G20" s="62">
        <f t="shared" si="0"/>
        <v>5334845</v>
      </c>
      <c r="H20" s="66"/>
      <c r="I20" s="66"/>
      <c r="J20" s="66"/>
      <c r="K20" s="66"/>
      <c r="L20" s="66"/>
      <c r="M20" s="66"/>
    </row>
    <row r="21" spans="1:13" s="11" customFormat="1" ht="16.5" customHeight="1" thickBot="1">
      <c r="A21" s="67" t="s">
        <v>34</v>
      </c>
      <c r="B21" s="58">
        <f aca="true" t="shared" si="1" ref="B21:G21">SUM(B6:B20)</f>
        <v>369564</v>
      </c>
      <c r="C21" s="58">
        <f t="shared" si="1"/>
        <v>2076020</v>
      </c>
      <c r="D21" s="58">
        <f t="shared" si="1"/>
        <v>15222480</v>
      </c>
      <c r="E21" s="58">
        <f t="shared" si="1"/>
        <v>0</v>
      </c>
      <c r="F21" s="58">
        <f t="shared" si="1"/>
        <v>0</v>
      </c>
      <c r="G21" s="58">
        <f t="shared" si="1"/>
        <v>17668064</v>
      </c>
      <c r="H21" s="66"/>
      <c r="I21" s="66"/>
      <c r="J21" s="66"/>
      <c r="K21" s="66"/>
      <c r="L21" s="66"/>
      <c r="M21" s="66"/>
    </row>
    <row r="22" spans="1:13" s="11" customFormat="1" ht="16.5" customHeight="1" thickTop="1">
      <c r="A22" s="59" t="s">
        <v>65</v>
      </c>
      <c r="B22" s="57"/>
      <c r="C22" s="57"/>
      <c r="D22" s="57"/>
      <c r="E22" s="57"/>
      <c r="F22" s="57"/>
      <c r="G22" s="62">
        <f t="shared" si="0"/>
        <v>0</v>
      </c>
      <c r="H22" s="66"/>
      <c r="I22" s="66"/>
      <c r="J22" s="66"/>
      <c r="K22" s="66"/>
      <c r="L22" s="66"/>
      <c r="M22" s="66"/>
    </row>
    <row r="23" spans="1:13" s="11" customFormat="1" ht="16.5" customHeight="1">
      <c r="A23" s="61" t="s">
        <v>14</v>
      </c>
      <c r="B23" s="57">
        <v>0</v>
      </c>
      <c r="C23" s="57">
        <f>+'N-1-27'!D89+'N-1-27'!D90</f>
        <v>2076020</v>
      </c>
      <c r="D23" s="57"/>
      <c r="E23" s="57">
        <v>0</v>
      </c>
      <c r="F23" s="57">
        <v>0</v>
      </c>
      <c r="G23" s="62">
        <f t="shared" si="0"/>
        <v>2076020</v>
      </c>
      <c r="H23" s="66"/>
      <c r="I23" s="66"/>
      <c r="J23" s="66"/>
      <c r="K23" s="66"/>
      <c r="L23" s="66"/>
      <c r="M23" s="66"/>
    </row>
    <row r="24" spans="1:13" s="11" customFormat="1" ht="16.5" customHeight="1">
      <c r="A24" s="59" t="s">
        <v>95</v>
      </c>
      <c r="B24" s="57"/>
      <c r="C24" s="57"/>
      <c r="D24" s="57">
        <v>0</v>
      </c>
      <c r="E24" s="57"/>
      <c r="F24" s="57"/>
      <c r="G24" s="62">
        <f t="shared" si="0"/>
        <v>0</v>
      </c>
      <c r="H24" s="66"/>
      <c r="I24" s="66"/>
      <c r="J24" s="66"/>
      <c r="K24" s="66"/>
      <c r="L24" s="66"/>
      <c r="M24" s="66"/>
    </row>
    <row r="25" spans="1:13" s="11" customFormat="1" ht="16.5" customHeight="1">
      <c r="A25" s="61" t="s">
        <v>96</v>
      </c>
      <c r="B25" s="57">
        <f>+'N-1-27'!D115</f>
        <v>32578</v>
      </c>
      <c r="C25" s="57">
        <v>0</v>
      </c>
      <c r="D25" s="57">
        <f>+'N-1-27'!D116-'N-1-27'!D106-'N-1-27'!D115</f>
        <v>8321733</v>
      </c>
      <c r="E25" s="57">
        <v>0</v>
      </c>
      <c r="F25" s="57">
        <v>0</v>
      </c>
      <c r="G25" s="62">
        <f t="shared" si="0"/>
        <v>8354311</v>
      </c>
      <c r="H25" s="66"/>
      <c r="I25" s="66"/>
      <c r="J25" s="66"/>
      <c r="K25" s="66"/>
      <c r="L25" s="66"/>
      <c r="M25" s="66"/>
    </row>
    <row r="26" spans="1:13" s="11" customFormat="1" ht="16.5" customHeight="1">
      <c r="A26" s="61" t="s">
        <v>136</v>
      </c>
      <c r="B26" s="57">
        <f>+'N-1-27'!D124</f>
        <v>0</v>
      </c>
      <c r="C26" s="57">
        <v>0</v>
      </c>
      <c r="D26" s="57">
        <f>+'N-1-27'!D125-'N-1-27'!D119-'N-1-27'!D121-'N-1-27'!D124</f>
        <v>0</v>
      </c>
      <c r="E26" s="57">
        <v>0</v>
      </c>
      <c r="F26" s="57"/>
      <c r="G26" s="62">
        <f t="shared" si="0"/>
        <v>0</v>
      </c>
      <c r="H26" s="66"/>
      <c r="I26" s="66"/>
      <c r="J26" s="66"/>
      <c r="K26" s="66"/>
      <c r="L26" s="66"/>
      <c r="M26" s="66"/>
    </row>
    <row r="27" spans="1:13" s="11" customFormat="1" ht="16.5" customHeight="1">
      <c r="A27" s="61" t="s">
        <v>97</v>
      </c>
      <c r="B27" s="57">
        <f>+'N-1-27'!D134</f>
        <v>0</v>
      </c>
      <c r="C27" s="57">
        <v>0</v>
      </c>
      <c r="D27" s="57">
        <f>+'N-1-27'!D135-'N-1-27'!D134</f>
        <v>241000</v>
      </c>
      <c r="E27" s="57">
        <v>0</v>
      </c>
      <c r="F27" s="57">
        <v>0</v>
      </c>
      <c r="G27" s="62">
        <f t="shared" si="0"/>
        <v>241000</v>
      </c>
      <c r="H27" s="66"/>
      <c r="I27" s="66"/>
      <c r="J27" s="66"/>
      <c r="K27" s="66"/>
      <c r="L27" s="66"/>
      <c r="M27" s="66"/>
    </row>
    <row r="28" spans="1:13" s="11" customFormat="1" ht="16.5" customHeight="1">
      <c r="A28" s="61" t="s">
        <v>15</v>
      </c>
      <c r="B28" s="57">
        <f>+'N-1-27'!D142</f>
        <v>0</v>
      </c>
      <c r="C28" s="57">
        <v>0</v>
      </c>
      <c r="D28" s="57">
        <f>+'N-1-27'!D144-'N-1-27'!D142</f>
        <v>134500</v>
      </c>
      <c r="E28" s="57">
        <v>0</v>
      </c>
      <c r="F28" s="57">
        <v>0</v>
      </c>
      <c r="G28" s="62">
        <f t="shared" si="0"/>
        <v>134500</v>
      </c>
      <c r="H28" s="66"/>
      <c r="I28" s="66"/>
      <c r="J28" s="66"/>
      <c r="K28" s="66"/>
      <c r="L28" s="66"/>
      <c r="M28" s="66"/>
    </row>
    <row r="29" spans="1:13" s="11" customFormat="1" ht="16.5" customHeight="1">
      <c r="A29" s="61" t="s">
        <v>98</v>
      </c>
      <c r="B29" s="57">
        <v>0</v>
      </c>
      <c r="C29" s="57">
        <v>0</v>
      </c>
      <c r="D29" s="57">
        <f>+'N-1-27'!D152-'N-1-27'!D151</f>
        <v>0</v>
      </c>
      <c r="E29" s="57">
        <v>0</v>
      </c>
      <c r="F29" s="57">
        <v>0</v>
      </c>
      <c r="G29" s="62">
        <f t="shared" si="0"/>
        <v>0</v>
      </c>
      <c r="H29" s="66"/>
      <c r="I29" s="66"/>
      <c r="J29" s="66"/>
      <c r="K29" s="66"/>
      <c r="L29" s="66"/>
      <c r="M29" s="66"/>
    </row>
    <row r="30" spans="1:7" s="11" customFormat="1" ht="16.5" customHeight="1">
      <c r="A30" s="61" t="s">
        <v>99</v>
      </c>
      <c r="B30" s="57">
        <f>+'N-1-27'!D156</f>
        <v>0</v>
      </c>
      <c r="C30" s="57"/>
      <c r="D30" s="57">
        <f>+'N-1-27'!D161-'N-1-27'!D156</f>
        <v>0</v>
      </c>
      <c r="E30" s="57">
        <v>0</v>
      </c>
      <c r="F30" s="57"/>
      <c r="G30" s="62">
        <f t="shared" si="0"/>
        <v>0</v>
      </c>
    </row>
    <row r="31" spans="1:7" s="11" customFormat="1" ht="16.5" customHeight="1">
      <c r="A31" s="61" t="s">
        <v>100</v>
      </c>
      <c r="B31" s="57">
        <v>0</v>
      </c>
      <c r="C31" s="57">
        <v>0</v>
      </c>
      <c r="D31" s="57">
        <f>+'N-1-27'!D170-'N-1-27'!D164-'N-1-27'!D165</f>
        <v>25000</v>
      </c>
      <c r="E31" s="57">
        <v>0</v>
      </c>
      <c r="F31" s="57">
        <v>0</v>
      </c>
      <c r="G31" s="62">
        <f t="shared" si="0"/>
        <v>25000</v>
      </c>
    </row>
    <row r="32" spans="1:7" s="11" customFormat="1" ht="16.5" customHeight="1">
      <c r="A32" s="61" t="s">
        <v>101</v>
      </c>
      <c r="B32" s="57">
        <f>+'N-1-27'!D176</f>
        <v>335075</v>
      </c>
      <c r="C32" s="57">
        <v>0</v>
      </c>
      <c r="D32" s="57">
        <f>+'N-1-27'!D181-'N-1-27'!D173-'N-1-27'!D176</f>
        <v>1182699</v>
      </c>
      <c r="E32" s="57">
        <v>0</v>
      </c>
      <c r="F32" s="57">
        <v>0</v>
      </c>
      <c r="G32" s="62">
        <f t="shared" si="0"/>
        <v>1517774</v>
      </c>
    </row>
    <row r="33" spans="1:7" s="11" customFormat="1" ht="16.5" customHeight="1">
      <c r="A33" s="61" t="s">
        <v>17</v>
      </c>
      <c r="B33" s="57">
        <f>+'N-1-27'!D187</f>
        <v>0</v>
      </c>
      <c r="C33" s="57">
        <v>0</v>
      </c>
      <c r="D33" s="57">
        <f>+'N-1-27'!D189</f>
        <v>4829370</v>
      </c>
      <c r="E33" s="57">
        <v>0</v>
      </c>
      <c r="F33" s="57">
        <v>0</v>
      </c>
      <c r="G33" s="62">
        <f t="shared" si="0"/>
        <v>4829370</v>
      </c>
    </row>
    <row r="34" spans="1:7" s="11" customFormat="1" ht="16.5" customHeight="1">
      <c r="A34" s="61" t="s">
        <v>102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62">
        <f t="shared" si="0"/>
        <v>0</v>
      </c>
    </row>
    <row r="35" spans="1:7" s="11" customFormat="1" ht="16.5" customHeight="1">
      <c r="A35" s="61" t="s">
        <v>103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62">
        <f t="shared" si="0"/>
        <v>0</v>
      </c>
    </row>
    <row r="36" spans="1:7" s="11" customFormat="1" ht="16.5" customHeight="1">
      <c r="A36" s="68" t="s">
        <v>149</v>
      </c>
      <c r="B36" s="57">
        <f>+'N-1-27'!D206</f>
        <v>0</v>
      </c>
      <c r="C36" s="57">
        <v>0</v>
      </c>
      <c r="D36" s="57">
        <f>+'N-1-27'!D209-'N-1-27'!D206-'N-1-27'!D207</f>
        <v>1300</v>
      </c>
      <c r="E36" s="57">
        <v>0</v>
      </c>
      <c r="F36" s="57">
        <v>0</v>
      </c>
      <c r="G36" s="62">
        <f t="shared" si="0"/>
        <v>1300</v>
      </c>
    </row>
    <row r="37" spans="1:7" s="11" customFormat="1" ht="16.5" customHeight="1">
      <c r="A37" s="59" t="s">
        <v>150</v>
      </c>
      <c r="B37" s="69">
        <f aca="true" t="shared" si="2" ref="B37:G37">SUM(B22:B36)</f>
        <v>367653</v>
      </c>
      <c r="C37" s="69">
        <f t="shared" si="2"/>
        <v>2076020</v>
      </c>
      <c r="D37" s="69">
        <f>SUM(D25:D36)</f>
        <v>14735602</v>
      </c>
      <c r="E37" s="69">
        <f t="shared" si="2"/>
        <v>0</v>
      </c>
      <c r="F37" s="69">
        <f t="shared" si="2"/>
        <v>0</v>
      </c>
      <c r="G37" s="69">
        <f t="shared" si="2"/>
        <v>17179275</v>
      </c>
    </row>
    <row r="38" spans="1:7" s="11" customFormat="1" ht="16.5" customHeight="1">
      <c r="A38" s="61" t="s">
        <v>39</v>
      </c>
      <c r="B38" s="62">
        <f>+'N-1-27'!D218</f>
        <v>1911</v>
      </c>
      <c r="C38" s="62">
        <v>0</v>
      </c>
      <c r="D38" s="62">
        <f>+'N-1-27'!D217</f>
        <v>486878</v>
      </c>
      <c r="E38" s="62">
        <v>0</v>
      </c>
      <c r="F38" s="62">
        <v>0</v>
      </c>
      <c r="G38" s="62">
        <f t="shared" si="0"/>
        <v>488789</v>
      </c>
    </row>
    <row r="39" spans="1:7" s="11" customFormat="1" ht="16.5" customHeight="1" thickBot="1">
      <c r="A39" s="67" t="s">
        <v>151</v>
      </c>
      <c r="B39" s="58">
        <f aca="true" t="shared" si="3" ref="B39:G39">+B37+B38</f>
        <v>369564</v>
      </c>
      <c r="C39" s="58">
        <f t="shared" si="3"/>
        <v>2076020</v>
      </c>
      <c r="D39" s="58">
        <f t="shared" si="3"/>
        <v>15222480</v>
      </c>
      <c r="E39" s="58">
        <f t="shared" si="3"/>
        <v>0</v>
      </c>
      <c r="F39" s="58">
        <f t="shared" si="3"/>
        <v>0</v>
      </c>
      <c r="G39" s="58">
        <f t="shared" si="3"/>
        <v>17668064</v>
      </c>
    </row>
    <row r="40" s="11" customFormat="1" ht="16.5" customHeight="1" thickTop="1"/>
    <row r="41" spans="2:8" s="11" customFormat="1" ht="16.5" customHeight="1">
      <c r="B41" s="70"/>
      <c r="C41" s="70"/>
      <c r="D41" s="70"/>
      <c r="E41" s="70"/>
      <c r="F41" s="70"/>
      <c r="G41" s="70"/>
      <c r="H41" s="70"/>
    </row>
    <row r="42" spans="2:7" s="11" customFormat="1" ht="16.5" customHeight="1">
      <c r="B42" s="70">
        <f aca="true" t="shared" si="4" ref="B42:G42">+B21-B39</f>
        <v>0</v>
      </c>
      <c r="C42" s="70">
        <f t="shared" si="4"/>
        <v>0</v>
      </c>
      <c r="D42" s="70">
        <f t="shared" si="4"/>
        <v>0</v>
      </c>
      <c r="E42" s="70">
        <f t="shared" si="4"/>
        <v>0</v>
      </c>
      <c r="F42" s="70">
        <f t="shared" si="4"/>
        <v>0</v>
      </c>
      <c r="G42" s="70">
        <f t="shared" si="4"/>
        <v>0</v>
      </c>
    </row>
    <row r="43" s="11" customFormat="1" ht="16.5" customHeight="1">
      <c r="D43" s="70"/>
    </row>
    <row r="44" s="11" customFormat="1" ht="16.5" customHeight="1"/>
    <row r="45" s="11" customFormat="1" ht="16.5" customHeight="1">
      <c r="B45" s="70"/>
    </row>
    <row r="46" s="11" customFormat="1" ht="16.5" customHeight="1"/>
    <row r="47" s="11" customFormat="1" ht="16.5" customHeight="1"/>
    <row r="48" s="11" customFormat="1" ht="16.5" customHeight="1"/>
    <row r="49" s="11" customFormat="1" ht="16.5" customHeight="1">
      <c r="G49" s="70"/>
    </row>
    <row r="50" s="11" customFormat="1" ht="16.5" customHeight="1"/>
  </sheetData>
  <sheetProtection/>
  <mergeCells count="4">
    <mergeCell ref="B3:D3"/>
    <mergeCell ref="E3:F3"/>
    <mergeCell ref="G3:G4"/>
    <mergeCell ref="A3:A4"/>
  </mergeCells>
  <printOptions horizontalCentered="1"/>
  <pageMargins left="0.85" right="0.5" top="0.75" bottom="0.2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C37" sqref="C37"/>
    </sheetView>
  </sheetViews>
  <sheetFormatPr defaultColWidth="9.140625" defaultRowHeight="12.75"/>
  <cols>
    <col min="1" max="1" width="3.8515625" style="92" customWidth="1"/>
    <col min="2" max="2" width="36.28125" style="86" customWidth="1"/>
    <col min="3" max="3" width="15.421875" style="93" customWidth="1"/>
    <col min="4" max="4" width="13.7109375" style="93" customWidth="1"/>
    <col min="5" max="5" width="16.00390625" style="93" bestFit="1" customWidth="1"/>
    <col min="6" max="6" width="9.140625" style="86" customWidth="1"/>
    <col min="7" max="7" width="16.00390625" style="86" bestFit="1" customWidth="1"/>
    <col min="8" max="16384" width="9.140625" style="86" customWidth="1"/>
  </cols>
  <sheetData>
    <row r="1" spans="1:5" ht="20.25" customHeight="1">
      <c r="A1" s="168" t="s">
        <v>156</v>
      </c>
      <c r="B1" s="168"/>
      <c r="C1" s="95"/>
      <c r="D1" s="95"/>
      <c r="E1" s="95"/>
    </row>
    <row r="2" spans="1:5" ht="15">
      <c r="A2" s="87"/>
      <c r="B2" s="96" t="s">
        <v>64</v>
      </c>
      <c r="C2" s="96" t="s">
        <v>157</v>
      </c>
      <c r="D2" s="97" t="s">
        <v>158</v>
      </c>
      <c r="E2" s="96" t="s">
        <v>159</v>
      </c>
    </row>
    <row r="3" spans="1:5" ht="15.75" customHeight="1">
      <c r="A3" s="98"/>
      <c r="B3" s="99" t="s">
        <v>68</v>
      </c>
      <c r="C3" s="88"/>
      <c r="D3" s="89"/>
      <c r="E3" s="96">
        <f>+D3-C3</f>
        <v>0</v>
      </c>
    </row>
    <row r="4" spans="1:5" ht="15.75" customHeight="1">
      <c r="A4" s="100" t="s">
        <v>160</v>
      </c>
      <c r="B4" s="99" t="s">
        <v>163</v>
      </c>
      <c r="C4" s="101"/>
      <c r="D4" s="102"/>
      <c r="E4" s="96">
        <f>+D4-C4</f>
        <v>0</v>
      </c>
    </row>
    <row r="5" spans="1:5" ht="15">
      <c r="A5" s="87"/>
      <c r="B5" s="103" t="s">
        <v>161</v>
      </c>
      <c r="C5" s="96">
        <v>0</v>
      </c>
      <c r="D5" s="97">
        <f>+'1ST '!C9+'1ST '!C10</f>
        <v>957</v>
      </c>
      <c r="E5" s="96">
        <f>+C5-D5</f>
        <v>-957</v>
      </c>
    </row>
    <row r="6" spans="1:5" ht="15.75" customHeight="1">
      <c r="A6" s="104"/>
      <c r="B6" s="103" t="s">
        <v>6</v>
      </c>
      <c r="C6" s="105">
        <v>171500</v>
      </c>
      <c r="D6" s="75">
        <f>+'1ST '!C11</f>
        <v>241250</v>
      </c>
      <c r="E6" s="96">
        <f aca="true" t="shared" si="0" ref="E6:E24">+C6-D6</f>
        <v>-69750</v>
      </c>
    </row>
    <row r="7" spans="1:5" ht="15.75" customHeight="1">
      <c r="A7" s="104"/>
      <c r="B7" s="103" t="s">
        <v>164</v>
      </c>
      <c r="C7" s="105">
        <f>162400+11000</f>
        <v>173400</v>
      </c>
      <c r="D7" s="75">
        <f>+'1ST '!C12</f>
        <v>10500</v>
      </c>
      <c r="E7" s="96">
        <f t="shared" si="0"/>
        <v>162900</v>
      </c>
    </row>
    <row r="8" spans="1:5" ht="15.75" customHeight="1">
      <c r="A8" s="104"/>
      <c r="B8" s="103" t="s">
        <v>165</v>
      </c>
      <c r="C8" s="105">
        <v>0</v>
      </c>
      <c r="D8" s="75">
        <f>+'1ST '!C13</f>
        <v>0</v>
      </c>
      <c r="E8" s="96">
        <f t="shared" si="0"/>
        <v>0</v>
      </c>
    </row>
    <row r="9" spans="1:5" ht="15.75" customHeight="1">
      <c r="A9" s="104"/>
      <c r="B9" s="103" t="s">
        <v>166</v>
      </c>
      <c r="C9" s="105">
        <v>0</v>
      </c>
      <c r="D9" s="75">
        <f>+'1ST '!C14</f>
        <v>0</v>
      </c>
      <c r="E9" s="96">
        <f t="shared" si="0"/>
        <v>0</v>
      </c>
    </row>
    <row r="10" spans="1:5" ht="15.75" customHeight="1">
      <c r="A10" s="104"/>
      <c r="B10" s="103" t="s">
        <v>8</v>
      </c>
      <c r="C10" s="105">
        <v>46750</v>
      </c>
      <c r="D10" s="75">
        <f>+'1ST '!C15</f>
        <v>40300</v>
      </c>
      <c r="E10" s="96">
        <f t="shared" si="0"/>
        <v>6450</v>
      </c>
    </row>
    <row r="11" spans="1:5" ht="15.75" customHeight="1">
      <c r="A11" s="104"/>
      <c r="B11" s="103" t="s">
        <v>167</v>
      </c>
      <c r="C11" s="105">
        <v>0</v>
      </c>
      <c r="D11" s="75">
        <f>+'1ST '!C16</f>
        <v>0</v>
      </c>
      <c r="E11" s="96">
        <f t="shared" si="0"/>
        <v>0</v>
      </c>
    </row>
    <row r="12" spans="1:5" ht="15.75" customHeight="1">
      <c r="A12" s="104"/>
      <c r="B12" s="103" t="s">
        <v>12</v>
      </c>
      <c r="C12" s="105">
        <v>18450</v>
      </c>
      <c r="D12" s="102">
        <f>+'1ST '!C17+'1ST '!C25</f>
        <v>15244</v>
      </c>
      <c r="E12" s="96">
        <f t="shared" si="0"/>
        <v>3206</v>
      </c>
    </row>
    <row r="13" spans="1:7" s="90" customFormat="1" ht="15.75" customHeight="1">
      <c r="A13" s="98"/>
      <c r="B13" s="99" t="s">
        <v>34</v>
      </c>
      <c r="C13" s="97">
        <f>SUM(C5:C12)</f>
        <v>410100</v>
      </c>
      <c r="D13" s="97">
        <f>SUM(D5:D12)</f>
        <v>308251</v>
      </c>
      <c r="E13" s="96">
        <f t="shared" si="0"/>
        <v>101849</v>
      </c>
      <c r="G13" s="123"/>
    </row>
    <row r="14" spans="1:5" ht="15.75" customHeight="1">
      <c r="A14" s="106"/>
      <c r="B14" s="107"/>
      <c r="C14" s="105"/>
      <c r="D14" s="102"/>
      <c r="E14" s="96">
        <f t="shared" si="0"/>
        <v>0</v>
      </c>
    </row>
    <row r="15" spans="1:5" ht="15">
      <c r="A15" s="100" t="s">
        <v>162</v>
      </c>
      <c r="B15" s="99" t="s">
        <v>168</v>
      </c>
      <c r="C15" s="105"/>
      <c r="D15" s="102"/>
      <c r="E15" s="96">
        <f t="shared" si="0"/>
        <v>0</v>
      </c>
    </row>
    <row r="16" spans="1:5" ht="15">
      <c r="A16" s="87"/>
      <c r="B16" s="103" t="s">
        <v>161</v>
      </c>
      <c r="C16" s="96">
        <v>32000</v>
      </c>
      <c r="D16" s="97">
        <f>+'1ST '!D9</f>
        <v>5439</v>
      </c>
      <c r="E16" s="96">
        <f t="shared" si="0"/>
        <v>26561</v>
      </c>
    </row>
    <row r="17" spans="1:5" ht="15.75" customHeight="1">
      <c r="A17" s="104"/>
      <c r="B17" s="103" t="s">
        <v>169</v>
      </c>
      <c r="C17" s="105">
        <v>456225</v>
      </c>
      <c r="D17" s="102">
        <f>+'1ST '!D18</f>
        <v>364125</v>
      </c>
      <c r="E17" s="96">
        <f t="shared" si="0"/>
        <v>92100</v>
      </c>
    </row>
    <row r="18" spans="1:5" ht="15.75" customHeight="1">
      <c r="A18" s="104"/>
      <c r="B18" s="103" t="s">
        <v>69</v>
      </c>
      <c r="C18" s="105">
        <f>572400+804020</f>
        <v>1376420</v>
      </c>
      <c r="D18" s="102">
        <f>+'1ST '!D19</f>
        <v>2076020</v>
      </c>
      <c r="E18" s="96">
        <f t="shared" si="0"/>
        <v>-699600</v>
      </c>
    </row>
    <row r="19" spans="1:5" ht="15.75" customHeight="1">
      <c r="A19" s="104"/>
      <c r="B19" s="103" t="s">
        <v>170</v>
      </c>
      <c r="C19" s="105">
        <v>13519350</v>
      </c>
      <c r="D19" s="102">
        <f>+'1ST '!D20</f>
        <v>9187635</v>
      </c>
      <c r="E19" s="96">
        <f t="shared" si="0"/>
        <v>4331715</v>
      </c>
    </row>
    <row r="20" spans="1:5" ht="15.75" customHeight="1">
      <c r="A20" s="104"/>
      <c r="B20" s="103" t="s">
        <v>171</v>
      </c>
      <c r="C20" s="105"/>
      <c r="D20" s="102"/>
      <c r="E20" s="96">
        <f t="shared" si="0"/>
        <v>0</v>
      </c>
    </row>
    <row r="21" spans="1:5" ht="15.75" customHeight="1">
      <c r="A21" s="104"/>
      <c r="B21" s="103" t="s">
        <v>172</v>
      </c>
      <c r="C21" s="105"/>
      <c r="D21" s="102">
        <f>+'1ST '!D22</f>
        <v>700000</v>
      </c>
      <c r="E21" s="96">
        <f t="shared" si="0"/>
        <v>-700000</v>
      </c>
    </row>
    <row r="22" spans="1:5" ht="15.75" customHeight="1">
      <c r="A22" s="104"/>
      <c r="B22" s="103" t="s">
        <v>12</v>
      </c>
      <c r="C22" s="105">
        <v>0</v>
      </c>
      <c r="D22" s="102">
        <f>+'1ST '!D25</f>
        <v>5334845</v>
      </c>
      <c r="E22" s="96">
        <f t="shared" si="0"/>
        <v>-5334845</v>
      </c>
    </row>
    <row r="23" spans="1:7" ht="15.75" customHeight="1">
      <c r="A23" s="106"/>
      <c r="B23" s="108" t="s">
        <v>34</v>
      </c>
      <c r="C23" s="97">
        <f>SUM(C16:C22)</f>
        <v>15383995</v>
      </c>
      <c r="D23" s="97">
        <f>SUM(D16:D22)</f>
        <v>17668064</v>
      </c>
      <c r="E23" s="96">
        <f t="shared" si="0"/>
        <v>-2284069</v>
      </c>
      <c r="G23" s="138"/>
    </row>
    <row r="24" spans="1:5" ht="15.75" customHeight="1">
      <c r="A24" s="98"/>
      <c r="B24" s="98" t="s">
        <v>196</v>
      </c>
      <c r="C24" s="97">
        <f>+C13+C23</f>
        <v>15794095</v>
      </c>
      <c r="D24" s="97">
        <f>+D13+D23</f>
        <v>17976315</v>
      </c>
      <c r="E24" s="96">
        <f t="shared" si="0"/>
        <v>-2182220</v>
      </c>
    </row>
    <row r="25" spans="1:5" ht="15.75" customHeight="1">
      <c r="A25" s="106"/>
      <c r="B25" s="109"/>
      <c r="C25" s="105"/>
      <c r="D25" s="102"/>
      <c r="E25" s="96"/>
    </row>
    <row r="26" spans="1:5" ht="15">
      <c r="A26" s="87"/>
      <c r="B26" s="96" t="s">
        <v>64</v>
      </c>
      <c r="C26" s="110" t="s">
        <v>157</v>
      </c>
      <c r="D26" s="97" t="s">
        <v>158</v>
      </c>
      <c r="E26" s="96" t="s">
        <v>159</v>
      </c>
    </row>
    <row r="27" spans="1:5" ht="15">
      <c r="A27" s="98"/>
      <c r="B27" s="109" t="s">
        <v>65</v>
      </c>
      <c r="C27" s="110"/>
      <c r="D27" s="97"/>
      <c r="E27" s="96"/>
    </row>
    <row r="28" spans="1:5" ht="15.75" customHeight="1">
      <c r="A28" s="100" t="s">
        <v>173</v>
      </c>
      <c r="B28" s="109" t="s">
        <v>163</v>
      </c>
      <c r="C28" s="110"/>
      <c r="D28" s="97"/>
      <c r="E28" s="96"/>
    </row>
    <row r="29" spans="1:5" ht="15.75" customHeight="1">
      <c r="A29" s="104"/>
      <c r="B29" s="103" t="s">
        <v>14</v>
      </c>
      <c r="C29" s="105">
        <v>195000</v>
      </c>
      <c r="D29" s="91">
        <f>+'N-1-27'!D103-'N-1-27'!D89-'N-1-27'!D90</f>
        <v>105195</v>
      </c>
      <c r="E29" s="101">
        <f>+D29-C29</f>
        <v>-89805</v>
      </c>
    </row>
    <row r="30" spans="1:5" ht="15.75" customHeight="1">
      <c r="A30" s="104"/>
      <c r="B30" s="103" t="s">
        <v>17</v>
      </c>
      <c r="C30" s="105">
        <v>215100</v>
      </c>
      <c r="D30" s="91">
        <f>+'N-1-27'!D207</f>
        <v>155</v>
      </c>
      <c r="E30" s="101">
        <f aca="true" t="shared" si="1" ref="E30:E47">+D30-C30</f>
        <v>-214945</v>
      </c>
    </row>
    <row r="31" spans="1:5" ht="15.75" customHeight="1">
      <c r="A31" s="104"/>
      <c r="B31" s="103" t="s">
        <v>18</v>
      </c>
      <c r="C31" s="105"/>
      <c r="D31" s="91">
        <f>'[2]1ST '!C45</f>
        <v>0</v>
      </c>
      <c r="E31" s="101">
        <f t="shared" si="1"/>
        <v>0</v>
      </c>
    </row>
    <row r="32" spans="1:7" ht="15.75" customHeight="1">
      <c r="A32" s="100"/>
      <c r="B32" s="108" t="s">
        <v>39</v>
      </c>
      <c r="C32" s="91"/>
      <c r="D32" s="91">
        <f>+'1ST '!C49+'1ST '!C50</f>
        <v>9901</v>
      </c>
      <c r="E32" s="101">
        <f t="shared" si="1"/>
        <v>9901</v>
      </c>
      <c r="G32" s="138"/>
    </row>
    <row r="33" spans="1:7" s="90" customFormat="1" ht="15.75" customHeight="1">
      <c r="A33" s="111"/>
      <c r="B33" s="109" t="s">
        <v>34</v>
      </c>
      <c r="C33" s="91">
        <f>SUM(C29:C32)</f>
        <v>410100</v>
      </c>
      <c r="D33" s="97">
        <f>SUM(D29:D32)</f>
        <v>115251</v>
      </c>
      <c r="E33" s="101">
        <f t="shared" si="1"/>
        <v>-294849</v>
      </c>
      <c r="G33" s="123"/>
    </row>
    <row r="34" spans="1:5" ht="15">
      <c r="A34" s="100" t="s">
        <v>174</v>
      </c>
      <c r="B34" s="109" t="s">
        <v>2</v>
      </c>
      <c r="C34" s="112"/>
      <c r="D34" s="91"/>
      <c r="E34" s="101">
        <f t="shared" si="1"/>
        <v>0</v>
      </c>
    </row>
    <row r="35" spans="1:5" ht="15">
      <c r="A35" s="100"/>
      <c r="B35" s="103" t="s">
        <v>14</v>
      </c>
      <c r="C35" s="112">
        <f>1272000+804020</f>
        <v>2076020</v>
      </c>
      <c r="D35" s="91">
        <f>+'1ST '!D28</f>
        <v>2076020</v>
      </c>
      <c r="E35" s="101">
        <f t="shared" si="1"/>
        <v>0</v>
      </c>
    </row>
    <row r="36" spans="1:5" ht="15.75" customHeight="1">
      <c r="A36" s="104"/>
      <c r="B36" s="65" t="s">
        <v>175</v>
      </c>
      <c r="C36" s="112">
        <f>4624000+547076</f>
        <v>5171076</v>
      </c>
      <c r="D36" s="102">
        <f>+'N-1-27'!D116</f>
        <v>8547311</v>
      </c>
      <c r="E36" s="101">
        <f t="shared" si="1"/>
        <v>3376235</v>
      </c>
    </row>
    <row r="37" spans="1:5" ht="15.75" customHeight="1">
      <c r="A37" s="104"/>
      <c r="B37" s="65" t="s">
        <v>136</v>
      </c>
      <c r="C37" s="112">
        <v>250000</v>
      </c>
      <c r="D37" s="102">
        <f>+'N-1-27'!D125</f>
        <v>0</v>
      </c>
      <c r="E37" s="101">
        <f t="shared" si="1"/>
        <v>-250000</v>
      </c>
    </row>
    <row r="38" spans="1:5" ht="15.75" customHeight="1">
      <c r="A38" s="104"/>
      <c r="B38" s="65" t="s">
        <v>97</v>
      </c>
      <c r="C38" s="112">
        <v>250000</v>
      </c>
      <c r="D38" s="102">
        <f>+'1ST '!D32</f>
        <v>241000</v>
      </c>
      <c r="E38" s="101">
        <f t="shared" si="1"/>
        <v>-9000</v>
      </c>
    </row>
    <row r="39" spans="1:5" ht="15.75" customHeight="1">
      <c r="A39" s="104"/>
      <c r="B39" s="65" t="s">
        <v>15</v>
      </c>
      <c r="C39" s="112">
        <v>350000</v>
      </c>
      <c r="D39" s="102">
        <f>+'1ST '!D33</f>
        <v>134500</v>
      </c>
      <c r="E39" s="101">
        <f t="shared" si="1"/>
        <v>-215500</v>
      </c>
    </row>
    <row r="40" spans="1:5" ht="15.75" customHeight="1">
      <c r="A40" s="104"/>
      <c r="B40" s="65" t="s">
        <v>98</v>
      </c>
      <c r="C40" s="112">
        <v>977000</v>
      </c>
      <c r="D40" s="102">
        <f>+'1ST '!D34</f>
        <v>0</v>
      </c>
      <c r="E40" s="101">
        <f t="shared" si="1"/>
        <v>-977000</v>
      </c>
    </row>
    <row r="41" spans="1:5" ht="15.75" customHeight="1">
      <c r="A41" s="104"/>
      <c r="B41" s="65" t="s">
        <v>176</v>
      </c>
      <c r="C41" s="112">
        <v>120000</v>
      </c>
      <c r="D41" s="102">
        <f>+'1ST '!D35</f>
        <v>0</v>
      </c>
      <c r="E41" s="101">
        <f t="shared" si="1"/>
        <v>-120000</v>
      </c>
    </row>
    <row r="42" spans="1:5" ht="15.75" customHeight="1">
      <c r="A42" s="104"/>
      <c r="B42" s="65" t="s">
        <v>177</v>
      </c>
      <c r="C42" s="112">
        <v>100000</v>
      </c>
      <c r="D42" s="102">
        <f>+'1ST '!D36</f>
        <v>25000</v>
      </c>
      <c r="E42" s="101">
        <f t="shared" si="1"/>
        <v>-75000</v>
      </c>
    </row>
    <row r="43" spans="1:5" ht="15.75" customHeight="1">
      <c r="A43" s="104"/>
      <c r="B43" s="65" t="s">
        <v>178</v>
      </c>
      <c r="C43" s="112">
        <v>200000</v>
      </c>
      <c r="D43" s="102">
        <f>+'N-1-27'!D181</f>
        <v>1517774</v>
      </c>
      <c r="E43" s="101">
        <f t="shared" si="1"/>
        <v>1317774</v>
      </c>
    </row>
    <row r="44" spans="1:5" ht="15.75" customHeight="1">
      <c r="A44" s="104"/>
      <c r="B44" s="65" t="s">
        <v>17</v>
      </c>
      <c r="C44" s="112">
        <v>5873949</v>
      </c>
      <c r="D44" s="102">
        <f>+'1ST '!D38+'1ST '!D44</f>
        <v>4830670</v>
      </c>
      <c r="E44" s="101">
        <f t="shared" si="1"/>
        <v>-1043279</v>
      </c>
    </row>
    <row r="45" spans="1:5" ht="15.75" customHeight="1">
      <c r="A45" s="100"/>
      <c r="B45" s="108" t="s">
        <v>39</v>
      </c>
      <c r="C45" s="91">
        <v>7975</v>
      </c>
      <c r="D45" s="91">
        <f>+'1ST '!D49</f>
        <v>488789</v>
      </c>
      <c r="E45" s="101">
        <f t="shared" si="1"/>
        <v>480814</v>
      </c>
    </row>
    <row r="46" spans="1:5" s="90" customFormat="1" ht="15.75" customHeight="1">
      <c r="A46" s="113"/>
      <c r="B46" s="109" t="s">
        <v>34</v>
      </c>
      <c r="C46" s="114">
        <f>SUM(C35:C45)</f>
        <v>15376020</v>
      </c>
      <c r="D46" s="114">
        <f>SUM(D35:D45)</f>
        <v>17861064</v>
      </c>
      <c r="E46" s="96">
        <f t="shared" si="1"/>
        <v>2485044</v>
      </c>
    </row>
    <row r="47" spans="1:5" s="90" customFormat="1" ht="15.75" customHeight="1">
      <c r="A47" s="98"/>
      <c r="B47" s="98" t="s">
        <v>197</v>
      </c>
      <c r="C47" s="97">
        <f>+C33+C46+C45</f>
        <v>15794095</v>
      </c>
      <c r="D47" s="97">
        <f>+D33+D46</f>
        <v>17976315</v>
      </c>
      <c r="E47" s="96">
        <f t="shared" si="1"/>
        <v>2182220</v>
      </c>
    </row>
    <row r="50" spans="3:6" ht="15">
      <c r="C50" s="93">
        <f>+C24-C47</f>
        <v>0</v>
      </c>
      <c r="D50" s="93">
        <f>+D24-D47</f>
        <v>0</v>
      </c>
      <c r="F50" s="93"/>
    </row>
    <row r="51" ht="15">
      <c r="D51" s="94"/>
    </row>
  </sheetData>
  <sheetProtection/>
  <mergeCells count="1">
    <mergeCell ref="A1:B1"/>
  </mergeCells>
  <printOptions horizontalCentered="1"/>
  <pageMargins left="0.85" right="0.5" top="0.65" bottom="0.2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</dc:creator>
  <cp:keywords/>
  <dc:description/>
  <cp:lastModifiedBy>Windows User</cp:lastModifiedBy>
  <cp:lastPrinted>2016-07-20T16:03:17Z</cp:lastPrinted>
  <dcterms:created xsi:type="dcterms:W3CDTF">2007-04-17T04:00:23Z</dcterms:created>
  <dcterms:modified xsi:type="dcterms:W3CDTF">2018-07-21T10:08:06Z</dcterms:modified>
  <cp:category/>
  <cp:version/>
  <cp:contentType/>
  <cp:contentStatus/>
</cp:coreProperties>
</file>